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4decfeaeff93edb/Desktop/"/>
    </mc:Choice>
  </mc:AlternateContent>
  <xr:revisionPtr revIDLastSave="0" documentId="8_{1775A14F-D292-449F-9A6E-5724FEA70ADB}" xr6:coauthVersionLast="47" xr6:coauthVersionMax="47" xr10:uidLastSave="{00000000-0000-0000-0000-000000000000}"/>
  <bookViews>
    <workbookView xWindow="-120" yWindow="-120" windowWidth="38640" windowHeight="21120" tabRatio="500" activeTab="6" xr2:uid="{00000000-000D-0000-FFFF-FFFF00000000}"/>
  </bookViews>
  <sheets>
    <sheet name="README" sheetId="1" r:id="rId1"/>
    <sheet name="Instructions" sheetId="2" r:id="rId2"/>
    <sheet name="Assumptions" sheetId="3" r:id="rId3"/>
    <sheet name="Dashboard" sheetId="4" r:id="rId4"/>
    <sheet name="Income Statement" sheetId="5" r:id="rId5"/>
    <sheet name="Balance Sheet" sheetId="6" r:id="rId6"/>
    <sheet name="Cash Flow Statement" sheetId="7" r:id="rId7"/>
    <sheet name="PP&amp;E &amp; Debt Schedule" sheetId="8" r:id="rId8"/>
    <sheet name="Pro Forma" sheetId="9" r:id="rId9"/>
    <sheet name="Scenario Analysis" sheetId="10" r:id="rId10"/>
    <sheet name="Variance &amp; Bridge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1" i="10" l="1"/>
  <c r="O21" i="10"/>
  <c r="N21" i="10"/>
  <c r="M21" i="10"/>
  <c r="P17" i="10"/>
  <c r="O17" i="10"/>
  <c r="N17" i="10"/>
  <c r="M17" i="10"/>
  <c r="P15" i="10"/>
  <c r="O15" i="10"/>
  <c r="N15" i="10"/>
  <c r="M15" i="10"/>
  <c r="P8" i="10"/>
  <c r="O8" i="10"/>
  <c r="N8" i="10"/>
  <c r="M8" i="10"/>
  <c r="P7" i="10"/>
  <c r="O7" i="10"/>
  <c r="N7" i="10"/>
  <c r="M7" i="10"/>
  <c r="P6" i="10"/>
  <c r="O6" i="10"/>
  <c r="N6" i="10"/>
  <c r="M6" i="10"/>
  <c r="I35" i="3"/>
  <c r="I12" i="7" s="1"/>
  <c r="I14" i="7" s="1"/>
  <c r="H35" i="3"/>
  <c r="H12" i="7" s="1"/>
  <c r="H14" i="7" s="1"/>
  <c r="G35" i="3"/>
  <c r="G12" i="7" s="1"/>
  <c r="F35" i="3"/>
  <c r="F12" i="7" s="1"/>
  <c r="I34" i="3"/>
  <c r="H34" i="3"/>
  <c r="G34" i="3"/>
  <c r="F34" i="3"/>
  <c r="I33" i="3"/>
  <c r="H33" i="3"/>
  <c r="G33" i="3"/>
  <c r="F33" i="3"/>
  <c r="I32" i="3"/>
  <c r="H32" i="3"/>
  <c r="G32" i="3"/>
  <c r="F32" i="3"/>
  <c r="P11" i="10"/>
  <c r="O11" i="10"/>
  <c r="N11" i="10"/>
  <c r="M11" i="10"/>
  <c r="P10" i="10"/>
  <c r="O10" i="10"/>
  <c r="N10" i="10"/>
  <c r="M10" i="10"/>
  <c r="P9" i="10"/>
  <c r="O9" i="10"/>
  <c r="N9" i="10"/>
  <c r="M9" i="10"/>
  <c r="K21" i="10"/>
  <c r="J21" i="10"/>
  <c r="I21" i="10"/>
  <c r="H21" i="10"/>
  <c r="K17" i="10"/>
  <c r="J17" i="10"/>
  <c r="I17" i="10"/>
  <c r="H17" i="10"/>
  <c r="K15" i="10"/>
  <c r="J15" i="10"/>
  <c r="I15" i="10"/>
  <c r="H15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H7" i="10"/>
  <c r="K6" i="10"/>
  <c r="J6" i="10"/>
  <c r="I6" i="10"/>
  <c r="H6" i="10"/>
  <c r="G20" i="9"/>
  <c r="F20" i="9"/>
  <c r="E20" i="9"/>
  <c r="D20" i="9"/>
  <c r="G19" i="9"/>
  <c r="F19" i="9"/>
  <c r="E19" i="9"/>
  <c r="D19" i="9"/>
  <c r="B36" i="9"/>
  <c r="C20" i="9"/>
  <c r="C19" i="9"/>
  <c r="E36" i="11"/>
  <c r="C36" i="11"/>
  <c r="E35" i="11"/>
  <c r="C35" i="11"/>
  <c r="E34" i="11"/>
  <c r="C34" i="11"/>
  <c r="E33" i="11"/>
  <c r="C33" i="11"/>
  <c r="E32" i="11"/>
  <c r="C32" i="11"/>
  <c r="E31" i="11"/>
  <c r="C31" i="11"/>
  <c r="E30" i="11"/>
  <c r="C30" i="11"/>
  <c r="B30" i="11"/>
  <c r="B31" i="11" s="1"/>
  <c r="B32" i="11" s="1"/>
  <c r="B33" i="11" s="1"/>
  <c r="B34" i="11" s="1"/>
  <c r="B35" i="11" s="1"/>
  <c r="E29" i="11"/>
  <c r="C29" i="11"/>
  <c r="B29" i="11"/>
  <c r="E28" i="11"/>
  <c r="C28" i="11"/>
  <c r="B28" i="11"/>
  <c r="G22" i="11"/>
  <c r="F22" i="11"/>
  <c r="E22" i="11"/>
  <c r="B22" i="11"/>
  <c r="H21" i="11"/>
  <c r="G21" i="11"/>
  <c r="F21" i="11"/>
  <c r="E21" i="11"/>
  <c r="D21" i="11"/>
  <c r="C21" i="11"/>
  <c r="B21" i="11"/>
  <c r="H16" i="11"/>
  <c r="G16" i="11"/>
  <c r="F16" i="11"/>
  <c r="E16" i="11"/>
  <c r="C16" i="11"/>
  <c r="B16" i="11"/>
  <c r="J15" i="11"/>
  <c r="I15" i="11"/>
  <c r="J11" i="11"/>
  <c r="I11" i="11"/>
  <c r="H11" i="11"/>
  <c r="G11" i="11"/>
  <c r="F11" i="11"/>
  <c r="E11" i="11"/>
  <c r="D11" i="11"/>
  <c r="C11" i="11"/>
  <c r="B11" i="11"/>
  <c r="J10" i="11"/>
  <c r="I10" i="11"/>
  <c r="H10" i="11"/>
  <c r="G10" i="11"/>
  <c r="F10" i="11"/>
  <c r="E10" i="11"/>
  <c r="D10" i="11"/>
  <c r="C10" i="11"/>
  <c r="B10" i="11"/>
  <c r="C8" i="11"/>
  <c r="H6" i="11"/>
  <c r="G6" i="11"/>
  <c r="F6" i="11"/>
  <c r="C6" i="11"/>
  <c r="B6" i="11"/>
  <c r="J5" i="11"/>
  <c r="I5" i="11"/>
  <c r="H5" i="11"/>
  <c r="G5" i="11"/>
  <c r="F5" i="11"/>
  <c r="E5" i="11"/>
  <c r="D5" i="11"/>
  <c r="C5" i="11"/>
  <c r="B5" i="11"/>
  <c r="L21" i="10"/>
  <c r="G21" i="10"/>
  <c r="F21" i="10"/>
  <c r="E21" i="10"/>
  <c r="D21" i="10"/>
  <c r="C21" i="10"/>
  <c r="B21" i="10"/>
  <c r="L19" i="10"/>
  <c r="B19" i="10"/>
  <c r="L17" i="10"/>
  <c r="G17" i="10"/>
  <c r="F17" i="10"/>
  <c r="E17" i="10"/>
  <c r="D17" i="10"/>
  <c r="C17" i="10"/>
  <c r="B17" i="10"/>
  <c r="L15" i="10"/>
  <c r="G15" i="10"/>
  <c r="F15" i="10"/>
  <c r="E15" i="10"/>
  <c r="D15" i="10"/>
  <c r="C15" i="10"/>
  <c r="B15" i="10"/>
  <c r="L14" i="10"/>
  <c r="L23" i="10" s="1"/>
  <c r="G14" i="10"/>
  <c r="H14" i="10" s="1"/>
  <c r="B14" i="10"/>
  <c r="B20" i="10" s="1"/>
  <c r="L11" i="10"/>
  <c r="G11" i="10"/>
  <c r="F11" i="10"/>
  <c r="E11" i="10"/>
  <c r="D11" i="10"/>
  <c r="C11" i="10"/>
  <c r="B11" i="10"/>
  <c r="L10" i="10"/>
  <c r="G10" i="10"/>
  <c r="F10" i="10"/>
  <c r="E10" i="10"/>
  <c r="D10" i="10"/>
  <c r="C10" i="10"/>
  <c r="B10" i="10"/>
  <c r="L9" i="10"/>
  <c r="G9" i="10"/>
  <c r="F9" i="10"/>
  <c r="E9" i="10"/>
  <c r="D9" i="10"/>
  <c r="C9" i="10"/>
  <c r="B9" i="10"/>
  <c r="L8" i="10"/>
  <c r="G8" i="10"/>
  <c r="F8" i="10"/>
  <c r="E8" i="10"/>
  <c r="D8" i="10"/>
  <c r="C8" i="10"/>
  <c r="B8" i="10"/>
  <c r="L7" i="10"/>
  <c r="G7" i="10"/>
  <c r="F7" i="10"/>
  <c r="E7" i="10"/>
  <c r="D7" i="10"/>
  <c r="C7" i="10"/>
  <c r="B7" i="10"/>
  <c r="L6" i="10"/>
  <c r="G6" i="10"/>
  <c r="F6" i="10"/>
  <c r="E6" i="10"/>
  <c r="D6" i="10"/>
  <c r="C6" i="10"/>
  <c r="B6" i="10"/>
  <c r="B44" i="9"/>
  <c r="G41" i="9"/>
  <c r="F41" i="9"/>
  <c r="E41" i="9"/>
  <c r="D41" i="9"/>
  <c r="C41" i="9"/>
  <c r="B28" i="9"/>
  <c r="B27" i="9"/>
  <c r="B20" i="9"/>
  <c r="B19" i="9"/>
  <c r="B13" i="9"/>
  <c r="B12" i="9"/>
  <c r="B11" i="9"/>
  <c r="B14" i="9" s="1"/>
  <c r="B9" i="9"/>
  <c r="B29" i="9" s="1"/>
  <c r="B8" i="9"/>
  <c r="B6" i="9"/>
  <c r="B3" i="9"/>
  <c r="B32" i="8"/>
  <c r="B34" i="8" s="1"/>
  <c r="B25" i="8"/>
  <c r="B23" i="8"/>
  <c r="B20" i="8"/>
  <c r="I16" i="8"/>
  <c r="H16" i="8"/>
  <c r="G16" i="8"/>
  <c r="F16" i="8"/>
  <c r="E16" i="8"/>
  <c r="D16" i="8"/>
  <c r="C16" i="8"/>
  <c r="B16" i="8"/>
  <c r="C12" i="8"/>
  <c r="D9" i="8" s="1"/>
  <c r="D12" i="8" s="1"/>
  <c r="E9" i="8" s="1"/>
  <c r="E12" i="8" s="1"/>
  <c r="F9" i="8" s="1"/>
  <c r="F12" i="8" s="1"/>
  <c r="B12" i="8"/>
  <c r="C9" i="8" s="1"/>
  <c r="B9" i="8"/>
  <c r="B5" i="8"/>
  <c r="B8" i="8" s="1"/>
  <c r="C5" i="8" s="1"/>
  <c r="C8" i="8" s="1"/>
  <c r="I25" i="7"/>
  <c r="H25" i="7"/>
  <c r="G25" i="7"/>
  <c r="F25" i="7"/>
  <c r="E25" i="7"/>
  <c r="D25" i="7"/>
  <c r="C25" i="7"/>
  <c r="B25" i="7"/>
  <c r="I21" i="7"/>
  <c r="H21" i="7"/>
  <c r="G21" i="7"/>
  <c r="F21" i="7"/>
  <c r="E21" i="7"/>
  <c r="D21" i="7"/>
  <c r="I19" i="7"/>
  <c r="H19" i="7"/>
  <c r="G19" i="7"/>
  <c r="F19" i="7"/>
  <c r="F11" i="4" s="1"/>
  <c r="E19" i="7"/>
  <c r="D19" i="7"/>
  <c r="B19" i="7"/>
  <c r="I18" i="7"/>
  <c r="H18" i="7"/>
  <c r="G18" i="7"/>
  <c r="F18" i="7"/>
  <c r="E18" i="7"/>
  <c r="D18" i="7"/>
  <c r="C18" i="7"/>
  <c r="C19" i="7" s="1"/>
  <c r="C11" i="4" s="1"/>
  <c r="B18" i="7"/>
  <c r="C14" i="7"/>
  <c r="C10" i="4" s="1"/>
  <c r="B14" i="7"/>
  <c r="D14" i="7"/>
  <c r="D10" i="4" s="1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6" i="7"/>
  <c r="H6" i="7"/>
  <c r="G6" i="7"/>
  <c r="F6" i="7"/>
  <c r="E6" i="7"/>
  <c r="D6" i="7"/>
  <c r="C6" i="7"/>
  <c r="B6" i="7"/>
  <c r="I36" i="6"/>
  <c r="H36" i="6"/>
  <c r="G36" i="6"/>
  <c r="G14" i="4" s="1"/>
  <c r="F36" i="6"/>
  <c r="C36" i="6"/>
  <c r="C14" i="4" s="1"/>
  <c r="B36" i="6"/>
  <c r="B14" i="4" s="1"/>
  <c r="I35" i="6"/>
  <c r="H35" i="6"/>
  <c r="G35" i="6"/>
  <c r="F35" i="6"/>
  <c r="E35" i="6"/>
  <c r="D35" i="6"/>
  <c r="D36" i="6" s="1"/>
  <c r="C35" i="6"/>
  <c r="B35" i="6"/>
  <c r="I29" i="6"/>
  <c r="H29" i="6"/>
  <c r="G29" i="6"/>
  <c r="F29" i="6"/>
  <c r="E29" i="6"/>
  <c r="E36" i="6" s="1"/>
  <c r="E14" i="4" s="1"/>
  <c r="D29" i="6"/>
  <c r="C29" i="6"/>
  <c r="B29" i="6"/>
  <c r="H19" i="6"/>
  <c r="G19" i="6"/>
  <c r="F19" i="6"/>
  <c r="C19" i="6"/>
  <c r="B19" i="6"/>
  <c r="J11" i="4" s="1"/>
  <c r="I18" i="6"/>
  <c r="I19" i="6" s="1"/>
  <c r="H18" i="6"/>
  <c r="G18" i="6"/>
  <c r="F18" i="6"/>
  <c r="E18" i="6"/>
  <c r="C18" i="6"/>
  <c r="B18" i="6"/>
  <c r="I14" i="6"/>
  <c r="H14" i="6"/>
  <c r="G14" i="6"/>
  <c r="F14" i="6"/>
  <c r="E14" i="6"/>
  <c r="D14" i="6"/>
  <c r="D18" i="6" s="1"/>
  <c r="D19" i="6" s="1"/>
  <c r="C14" i="6"/>
  <c r="B14" i="6"/>
  <c r="I10" i="6"/>
  <c r="H10" i="6"/>
  <c r="G10" i="6"/>
  <c r="F10" i="6"/>
  <c r="V11" i="4" s="1"/>
  <c r="E10" i="6"/>
  <c r="E19" i="6" s="1"/>
  <c r="D10" i="6"/>
  <c r="C10" i="6"/>
  <c r="S11" i="4" s="1"/>
  <c r="B10" i="6"/>
  <c r="I37" i="5"/>
  <c r="H37" i="5"/>
  <c r="G37" i="5"/>
  <c r="F37" i="5"/>
  <c r="E37" i="5"/>
  <c r="D37" i="5"/>
  <c r="C37" i="5"/>
  <c r="B37" i="5"/>
  <c r="I35" i="5"/>
  <c r="H35" i="5"/>
  <c r="G35" i="5"/>
  <c r="F35" i="5"/>
  <c r="E35" i="5"/>
  <c r="D35" i="5"/>
  <c r="C35" i="5"/>
  <c r="B35" i="5"/>
  <c r="I28" i="5"/>
  <c r="J17" i="11" s="1"/>
  <c r="H28" i="5"/>
  <c r="H17" i="11" s="1"/>
  <c r="G28" i="5"/>
  <c r="G17" i="11" s="1"/>
  <c r="F28" i="5"/>
  <c r="F17" i="11" s="1"/>
  <c r="E28" i="5"/>
  <c r="E17" i="11" s="1"/>
  <c r="D28" i="5"/>
  <c r="D17" i="11" s="1"/>
  <c r="C28" i="5"/>
  <c r="C17" i="11" s="1"/>
  <c r="B28" i="5"/>
  <c r="B17" i="11" s="1"/>
  <c r="I19" i="5"/>
  <c r="H19" i="5"/>
  <c r="H15" i="11" s="1"/>
  <c r="G19" i="5"/>
  <c r="G15" i="11" s="1"/>
  <c r="F19" i="5"/>
  <c r="F15" i="11" s="1"/>
  <c r="E19" i="5"/>
  <c r="E15" i="11" s="1"/>
  <c r="D19" i="5"/>
  <c r="D15" i="11" s="1"/>
  <c r="C19" i="5"/>
  <c r="C15" i="11" s="1"/>
  <c r="B19" i="5"/>
  <c r="B15" i="11" s="1"/>
  <c r="C18" i="5"/>
  <c r="C7" i="11" s="1"/>
  <c r="I17" i="5"/>
  <c r="J16" i="11" s="1"/>
  <c r="H17" i="5"/>
  <c r="G17" i="5"/>
  <c r="F17" i="5"/>
  <c r="E17" i="5"/>
  <c r="D17" i="5"/>
  <c r="D16" i="11" s="1"/>
  <c r="C17" i="5"/>
  <c r="B17" i="5"/>
  <c r="I15" i="5"/>
  <c r="H15" i="5"/>
  <c r="H16" i="5" s="1"/>
  <c r="G15" i="5"/>
  <c r="F15" i="5"/>
  <c r="E15" i="5"/>
  <c r="E16" i="5" s="1"/>
  <c r="D15" i="5"/>
  <c r="C15" i="5"/>
  <c r="C16" i="5" s="1"/>
  <c r="B15" i="5"/>
  <c r="I10" i="5"/>
  <c r="H10" i="5"/>
  <c r="H14" i="11" s="1"/>
  <c r="G10" i="5"/>
  <c r="G14" i="11" s="1"/>
  <c r="F10" i="5"/>
  <c r="F14" i="11" s="1"/>
  <c r="E10" i="5"/>
  <c r="E14" i="11" s="1"/>
  <c r="D10" i="5"/>
  <c r="D14" i="11" s="1"/>
  <c r="C10" i="5"/>
  <c r="C14" i="11" s="1"/>
  <c r="B10" i="5"/>
  <c r="B14" i="11" s="1"/>
  <c r="I9" i="5"/>
  <c r="I16" i="5" s="1"/>
  <c r="H9" i="5"/>
  <c r="G9" i="5"/>
  <c r="G16" i="5" s="1"/>
  <c r="W41" i="4" s="1"/>
  <c r="F9" i="5"/>
  <c r="E9" i="5"/>
  <c r="D22" i="11" s="1"/>
  <c r="D9" i="5"/>
  <c r="J6" i="11" s="1"/>
  <c r="C9" i="5"/>
  <c r="B9" i="5"/>
  <c r="B16" i="5" s="1"/>
  <c r="B18" i="5" s="1"/>
  <c r="I6" i="5"/>
  <c r="H6" i="5"/>
  <c r="G6" i="5"/>
  <c r="F6" i="5"/>
  <c r="E6" i="5"/>
  <c r="D6" i="5"/>
  <c r="C6" i="5"/>
  <c r="E52" i="3"/>
  <c r="E51" i="3"/>
  <c r="E50" i="3"/>
  <c r="E49" i="3"/>
  <c r="E48" i="3"/>
  <c r="E47" i="3"/>
  <c r="I7" i="7" s="1"/>
  <c r="E28" i="3"/>
  <c r="B40" i="9" s="1"/>
  <c r="E27" i="3"/>
  <c r="B39" i="9" s="1"/>
  <c r="G39" i="9" s="1"/>
  <c r="E26" i="3"/>
  <c r="E25" i="3"/>
  <c r="E24" i="3"/>
  <c r="E23" i="3"/>
  <c r="C6" i="9" s="1"/>
  <c r="I18" i="3"/>
  <c r="H18" i="3"/>
  <c r="G18" i="3"/>
  <c r="F18" i="3"/>
  <c r="E18" i="3"/>
  <c r="D18" i="3"/>
  <c r="C18" i="3"/>
  <c r="B18" i="3"/>
  <c r="I17" i="3"/>
  <c r="I19" i="3" s="1"/>
  <c r="H17" i="3"/>
  <c r="G17" i="3"/>
  <c r="F17" i="3"/>
  <c r="F19" i="3" s="1"/>
  <c r="E17" i="3"/>
  <c r="E19" i="3" s="1"/>
  <c r="D17" i="3"/>
  <c r="D19" i="3" s="1"/>
  <c r="C17" i="3"/>
  <c r="C19" i="3" s="1"/>
  <c r="B17" i="3"/>
  <c r="B19" i="3" s="1"/>
  <c r="I10" i="3"/>
  <c r="I25" i="5" s="1"/>
  <c r="H10" i="3"/>
  <c r="H25" i="5" s="1"/>
  <c r="G10" i="3"/>
  <c r="G25" i="5" s="1"/>
  <c r="F10" i="3"/>
  <c r="F25" i="5" s="1"/>
  <c r="E10" i="3"/>
  <c r="E25" i="5" s="1"/>
  <c r="D10" i="3"/>
  <c r="D25" i="5" s="1"/>
  <c r="C10" i="3"/>
  <c r="C25" i="5" s="1"/>
  <c r="B10" i="3"/>
  <c r="B25" i="5" s="1"/>
  <c r="C136" i="1"/>
  <c r="C130" i="1"/>
  <c r="W43" i="4"/>
  <c r="S43" i="4"/>
  <c r="W39" i="4"/>
  <c r="S39" i="4"/>
  <c r="Y31" i="4"/>
  <c r="X31" i="4"/>
  <c r="W31" i="4"/>
  <c r="V31" i="4"/>
  <c r="U31" i="4"/>
  <c r="T31" i="4"/>
  <c r="S31" i="4"/>
  <c r="R31" i="4"/>
  <c r="W30" i="4"/>
  <c r="V30" i="4"/>
  <c r="Y29" i="4"/>
  <c r="W29" i="4"/>
  <c r="V29" i="4"/>
  <c r="U29" i="4"/>
  <c r="T29" i="4"/>
  <c r="X29" i="4" s="1"/>
  <c r="S29" i="4"/>
  <c r="R29" i="4"/>
  <c r="W28" i="4"/>
  <c r="V28" i="4"/>
  <c r="U28" i="4"/>
  <c r="T28" i="4"/>
  <c r="S28" i="4"/>
  <c r="R28" i="4"/>
  <c r="T27" i="4"/>
  <c r="X27" i="4" s="1"/>
  <c r="S27" i="4"/>
  <c r="R27" i="4"/>
  <c r="Z20" i="4"/>
  <c r="W20" i="4"/>
  <c r="V20" i="4"/>
  <c r="U20" i="4"/>
  <c r="T20" i="4"/>
  <c r="S20" i="4"/>
  <c r="R20" i="4"/>
  <c r="Z19" i="4"/>
  <c r="Y19" i="4"/>
  <c r="W19" i="4"/>
  <c r="V19" i="4"/>
  <c r="U19" i="4"/>
  <c r="T19" i="4"/>
  <c r="S19" i="4"/>
  <c r="R19" i="4"/>
  <c r="S16" i="4"/>
  <c r="R16" i="4"/>
  <c r="W15" i="4"/>
  <c r="V15" i="4"/>
  <c r="F14" i="4"/>
  <c r="W12" i="4"/>
  <c r="V12" i="4"/>
  <c r="U12" i="4"/>
  <c r="T12" i="4"/>
  <c r="Z12" i="4" s="1"/>
  <c r="S12" i="4"/>
  <c r="R12" i="4"/>
  <c r="O12" i="4"/>
  <c r="N12" i="4"/>
  <c r="M12" i="4"/>
  <c r="K12" i="4"/>
  <c r="J12" i="4"/>
  <c r="Y11" i="4"/>
  <c r="W11" i="4"/>
  <c r="T11" i="4"/>
  <c r="Z11" i="4" s="1"/>
  <c r="R11" i="4"/>
  <c r="O11" i="4"/>
  <c r="K11" i="4"/>
  <c r="G11" i="4"/>
  <c r="E11" i="4"/>
  <c r="D11" i="4"/>
  <c r="B11" i="4"/>
  <c r="W10" i="4"/>
  <c r="V10" i="4"/>
  <c r="T10" i="4"/>
  <c r="Z10" i="4" s="1"/>
  <c r="S10" i="4"/>
  <c r="R10" i="4"/>
  <c r="B10" i="4"/>
  <c r="O8" i="4"/>
  <c r="N8" i="4"/>
  <c r="M8" i="4"/>
  <c r="K8" i="4"/>
  <c r="J8" i="4"/>
  <c r="K7" i="4"/>
  <c r="C7" i="4"/>
  <c r="R5" i="4"/>
  <c r="G5" i="4"/>
  <c r="F5" i="4"/>
  <c r="E5" i="4"/>
  <c r="D5" i="4"/>
  <c r="C5" i="4"/>
  <c r="B5" i="4"/>
  <c r="W4" i="4"/>
  <c r="V4" i="4"/>
  <c r="U4" i="4"/>
  <c r="S4" i="4"/>
  <c r="R4" i="4"/>
  <c r="G4" i="4"/>
  <c r="F4" i="4"/>
  <c r="E4" i="4"/>
  <c r="D4" i="4"/>
  <c r="C4" i="4"/>
  <c r="B4" i="4"/>
  <c r="G19" i="10" l="1"/>
  <c r="G20" i="10"/>
  <c r="G18" i="10" s="1"/>
  <c r="L20" i="10"/>
  <c r="G23" i="10"/>
  <c r="B16" i="10"/>
  <c r="H19" i="10"/>
  <c r="H23" i="10"/>
  <c r="C36" i="9"/>
  <c r="M14" i="10"/>
  <c r="C27" i="10" s="1"/>
  <c r="G16" i="10"/>
  <c r="H20" i="10"/>
  <c r="I14" i="10"/>
  <c r="H16" i="10"/>
  <c r="C14" i="10"/>
  <c r="C19" i="10" s="1"/>
  <c r="F7" i="7"/>
  <c r="V27" i="4"/>
  <c r="F14" i="7"/>
  <c r="F10" i="4" s="1"/>
  <c r="E7" i="7"/>
  <c r="H7" i="7"/>
  <c r="D6" i="9"/>
  <c r="D26" i="9" s="1"/>
  <c r="D7" i="9"/>
  <c r="D27" i="9" s="1"/>
  <c r="E12" i="7"/>
  <c r="E14" i="7" s="1"/>
  <c r="E10" i="4" s="1"/>
  <c r="G7" i="7"/>
  <c r="W27" i="4"/>
  <c r="G14" i="7"/>
  <c r="G10" i="4" s="1"/>
  <c r="E13" i="9"/>
  <c r="E7" i="9"/>
  <c r="E27" i="9" s="1"/>
  <c r="D18" i="9"/>
  <c r="D31" i="9" s="1"/>
  <c r="D10" i="9"/>
  <c r="D29" i="9" s="1"/>
  <c r="E6" i="9"/>
  <c r="D16" i="9"/>
  <c r="D8" i="9"/>
  <c r="D9" i="9" s="1"/>
  <c r="D28" i="9" s="1"/>
  <c r="Y27" i="4"/>
  <c r="B35" i="9"/>
  <c r="L22" i="10"/>
  <c r="H19" i="3"/>
  <c r="L16" i="10"/>
  <c r="G19" i="3"/>
  <c r="F39" i="9"/>
  <c r="B23" i="10"/>
  <c r="B27" i="10"/>
  <c r="T18" i="4"/>
  <c r="L7" i="4"/>
  <c r="D13" i="4"/>
  <c r="T39" i="4"/>
  <c r="L11" i="4"/>
  <c r="T35" i="4"/>
  <c r="X35" i="4" s="1"/>
  <c r="T43" i="4"/>
  <c r="T15" i="4"/>
  <c r="U35" i="4"/>
  <c r="U18" i="4"/>
  <c r="M7" i="4"/>
  <c r="M11" i="4"/>
  <c r="E13" i="4"/>
  <c r="U43" i="4"/>
  <c r="U15" i="4"/>
  <c r="D40" i="9"/>
  <c r="G40" i="9"/>
  <c r="F40" i="9"/>
  <c r="E40" i="9"/>
  <c r="C40" i="9"/>
  <c r="C13" i="8"/>
  <c r="D5" i="8"/>
  <c r="D8" i="8" s="1"/>
  <c r="C24" i="9"/>
  <c r="C34" i="9" s="1"/>
  <c r="C8" i="9"/>
  <c r="C18" i="9"/>
  <c r="C32" i="9" s="1"/>
  <c r="C10" i="9"/>
  <c r="C30" i="9" s="1"/>
  <c r="C16" i="9"/>
  <c r="C27" i="9"/>
  <c r="C15" i="9"/>
  <c r="D14" i="4"/>
  <c r="L8" i="4"/>
  <c r="L12" i="4"/>
  <c r="C133" i="1"/>
  <c r="G9" i="8"/>
  <c r="G12" i="8" s="1"/>
  <c r="H9" i="8" s="1"/>
  <c r="H12" i="8" s="1"/>
  <c r="I9" i="8" s="1"/>
  <c r="I12" i="8" s="1"/>
  <c r="U41" i="4"/>
  <c r="E8" i="11"/>
  <c r="E18" i="5"/>
  <c r="E24" i="5"/>
  <c r="U16" i="4"/>
  <c r="U5" i="4"/>
  <c r="E7" i="4"/>
  <c r="F29" i="11"/>
  <c r="F30" i="11" s="1"/>
  <c r="R26" i="4"/>
  <c r="G28" i="11"/>
  <c r="B6" i="4"/>
  <c r="B7" i="11"/>
  <c r="U10" i="4"/>
  <c r="R30" i="4"/>
  <c r="Y12" i="4"/>
  <c r="S30" i="4"/>
  <c r="E39" i="9"/>
  <c r="D39" i="9"/>
  <c r="C39" i="9"/>
  <c r="C42" i="9" s="1"/>
  <c r="T30" i="4"/>
  <c r="Y20" i="4"/>
  <c r="D6" i="11"/>
  <c r="B29" i="8"/>
  <c r="C25" i="8" s="1"/>
  <c r="H22" i="11"/>
  <c r="R39" i="4"/>
  <c r="S35" i="4"/>
  <c r="S18" i="4"/>
  <c r="C13" i="4"/>
  <c r="B23" i="11"/>
  <c r="I6" i="11"/>
  <c r="S15" i="4"/>
  <c r="B24" i="9"/>
  <c r="B34" i="9" s="1"/>
  <c r="C13" i="9"/>
  <c r="D13" i="9" s="1"/>
  <c r="B18" i="9"/>
  <c r="B32" i="9" s="1"/>
  <c r="C7" i="9"/>
  <c r="C28" i="9" s="1"/>
  <c r="C12" i="9"/>
  <c r="D12" i="9" s="1"/>
  <c r="B16" i="9"/>
  <c r="V35" i="4"/>
  <c r="V18" i="4"/>
  <c r="N7" i="4"/>
  <c r="F13" i="4"/>
  <c r="N11" i="4"/>
  <c r="W35" i="4"/>
  <c r="W18" i="4"/>
  <c r="O7" i="4"/>
  <c r="G13" i="4"/>
  <c r="B13" i="8"/>
  <c r="R35" i="4"/>
  <c r="R18" i="4"/>
  <c r="J7" i="4"/>
  <c r="B13" i="4"/>
  <c r="B43" i="9"/>
  <c r="R41" i="4"/>
  <c r="H8" i="11"/>
  <c r="H24" i="5"/>
  <c r="G24" i="10"/>
  <c r="U11" i="4"/>
  <c r="U39" i="4"/>
  <c r="B10" i="9"/>
  <c r="B30" i="9" s="1"/>
  <c r="B42" i="9"/>
  <c r="R43" i="4"/>
  <c r="B8" i="11"/>
  <c r="B24" i="5"/>
  <c r="T4" i="4"/>
  <c r="D16" i="5"/>
  <c r="G29" i="11"/>
  <c r="S26" i="4"/>
  <c r="C6" i="4"/>
  <c r="L18" i="10"/>
  <c r="V43" i="4"/>
  <c r="F16" i="5"/>
  <c r="R15" i="4"/>
  <c r="G8" i="11"/>
  <c r="G24" i="5"/>
  <c r="W5" i="4"/>
  <c r="W16" i="4"/>
  <c r="G7" i="4"/>
  <c r="G18" i="5"/>
  <c r="B18" i="10"/>
  <c r="B24" i="10" s="1"/>
  <c r="B22" i="10"/>
  <c r="I16" i="11"/>
  <c r="H18" i="5"/>
  <c r="I8" i="11"/>
  <c r="I24" i="5"/>
  <c r="I18" i="5"/>
  <c r="C11" i="9"/>
  <c r="D11" i="9" s="1"/>
  <c r="C20" i="8"/>
  <c r="B30" i="8"/>
  <c r="Y28" i="4"/>
  <c r="X28" i="4"/>
  <c r="B7" i="4"/>
  <c r="U30" i="4"/>
  <c r="J14" i="11"/>
  <c r="I14" i="11"/>
  <c r="G22" i="10"/>
  <c r="B29" i="10" s="1"/>
  <c r="C22" i="11"/>
  <c r="Y10" i="4"/>
  <c r="S41" i="4"/>
  <c r="C24" i="5"/>
  <c r="S5" i="4"/>
  <c r="E6" i="11"/>
  <c r="V39" i="4"/>
  <c r="I17" i="11"/>
  <c r="E12" i="9" l="1"/>
  <c r="C23" i="10"/>
  <c r="M19" i="10"/>
  <c r="M20" i="10"/>
  <c r="M16" i="10"/>
  <c r="N14" i="10"/>
  <c r="D24" i="9"/>
  <c r="D33" i="9" s="1"/>
  <c r="D15" i="9"/>
  <c r="D21" i="9" s="1"/>
  <c r="D22" i="9" s="1"/>
  <c r="D23" i="9" s="1"/>
  <c r="D32" i="9" s="1"/>
  <c r="M23" i="10"/>
  <c r="D35" i="9"/>
  <c r="D14" i="9"/>
  <c r="I19" i="10"/>
  <c r="I16" i="10"/>
  <c r="I23" i="10"/>
  <c r="J14" i="10"/>
  <c r="I20" i="10"/>
  <c r="D17" i="9"/>
  <c r="D30" i="9" s="1"/>
  <c r="H22" i="10"/>
  <c r="H18" i="10"/>
  <c r="H24" i="10" s="1"/>
  <c r="D14" i="10"/>
  <c r="D16" i="10" s="1"/>
  <c r="C20" i="10"/>
  <c r="C18" i="10" s="1"/>
  <c r="C24" i="10" s="1"/>
  <c r="C16" i="10"/>
  <c r="U27" i="4"/>
  <c r="E11" i="9"/>
  <c r="E14" i="9" s="1"/>
  <c r="E26" i="9"/>
  <c r="F12" i="9"/>
  <c r="E8" i="9"/>
  <c r="E9" i="9" s="1"/>
  <c r="E28" i="9" s="1"/>
  <c r="E24" i="9"/>
  <c r="E33" i="9" s="1"/>
  <c r="E10" i="9"/>
  <c r="E29" i="9" s="1"/>
  <c r="E18" i="9"/>
  <c r="E31" i="9" s="1"/>
  <c r="F13" i="9"/>
  <c r="F7" i="9"/>
  <c r="F27" i="9" s="1"/>
  <c r="E16" i="9"/>
  <c r="E35" i="9"/>
  <c r="F6" i="9"/>
  <c r="E15" i="9"/>
  <c r="C44" i="9"/>
  <c r="C43" i="9"/>
  <c r="E5" i="8"/>
  <c r="E8" i="8" s="1"/>
  <c r="D13" i="8"/>
  <c r="E6" i="4"/>
  <c r="E7" i="11"/>
  <c r="U26" i="4"/>
  <c r="G6" i="4"/>
  <c r="G33" i="11"/>
  <c r="G7" i="11"/>
  <c r="W26" i="4"/>
  <c r="F23" i="11"/>
  <c r="B35" i="8"/>
  <c r="B37" i="8" s="1"/>
  <c r="B38" i="8" s="1"/>
  <c r="G34" i="11"/>
  <c r="H7" i="11"/>
  <c r="G23" i="11"/>
  <c r="L24" i="10"/>
  <c r="B30" i="10" s="1"/>
  <c r="B28" i="10"/>
  <c r="Z15" i="4"/>
  <c r="Y15" i="4"/>
  <c r="C29" i="8"/>
  <c r="D25" i="8" s="1"/>
  <c r="V41" i="4"/>
  <c r="F8" i="11"/>
  <c r="F24" i="5"/>
  <c r="V5" i="4"/>
  <c r="V16" i="4"/>
  <c r="F7" i="4"/>
  <c r="F18" i="5"/>
  <c r="E26" i="5"/>
  <c r="E27" i="5" s="1"/>
  <c r="C9" i="9"/>
  <c r="C29" i="9" s="1"/>
  <c r="C17" i="9"/>
  <c r="C35" i="9" s="1"/>
  <c r="C21" i="9"/>
  <c r="Y30" i="4"/>
  <c r="X30" i="4"/>
  <c r="T41" i="4"/>
  <c r="J8" i="11"/>
  <c r="D8" i="11"/>
  <c r="D24" i="5"/>
  <c r="T5" i="4"/>
  <c r="B15" i="9"/>
  <c r="D7" i="4"/>
  <c r="D18" i="5"/>
  <c r="G31" i="11" s="1"/>
  <c r="T16" i="4"/>
  <c r="C26" i="5"/>
  <c r="C27" i="5" s="1"/>
  <c r="H26" i="5"/>
  <c r="H27" i="5" s="1"/>
  <c r="D27" i="10"/>
  <c r="Y4" i="4"/>
  <c r="Z4" i="4"/>
  <c r="C14" i="9"/>
  <c r="G26" i="5"/>
  <c r="G27" i="5" s="1"/>
  <c r="D36" i="9"/>
  <c r="D42" i="9"/>
  <c r="B45" i="9"/>
  <c r="Z18" i="4"/>
  <c r="Y18" i="4"/>
  <c r="C23" i="8"/>
  <c r="C32" i="8"/>
  <c r="C34" i="8" s="1"/>
  <c r="B26" i="5"/>
  <c r="B27" i="5" s="1"/>
  <c r="G36" i="11"/>
  <c r="G35" i="11"/>
  <c r="I7" i="11"/>
  <c r="H23" i="11"/>
  <c r="I26" i="5"/>
  <c r="I27" i="5" s="1"/>
  <c r="C22" i="10" l="1"/>
  <c r="F11" i="9"/>
  <c r="F14" i="9" s="1"/>
  <c r="M18" i="10"/>
  <c r="M24" i="10" s="1"/>
  <c r="M22" i="10"/>
  <c r="C29" i="10" s="1"/>
  <c r="N20" i="10"/>
  <c r="N16" i="10"/>
  <c r="O14" i="10"/>
  <c r="N23" i="10"/>
  <c r="N19" i="10"/>
  <c r="D19" i="10"/>
  <c r="D20" i="10"/>
  <c r="D18" i="10" s="1"/>
  <c r="D24" i="10" s="1"/>
  <c r="E14" i="10"/>
  <c r="E20" i="10" s="1"/>
  <c r="D23" i="10"/>
  <c r="D34" i="9"/>
  <c r="I18" i="10"/>
  <c r="I24" i="10" s="1"/>
  <c r="I22" i="10"/>
  <c r="J16" i="10"/>
  <c r="J23" i="10"/>
  <c r="K14" i="10"/>
  <c r="J20" i="10"/>
  <c r="J19" i="10"/>
  <c r="E21" i="9"/>
  <c r="E22" i="9" s="1"/>
  <c r="E23" i="9" s="1"/>
  <c r="E32" i="9" s="1"/>
  <c r="E17" i="9"/>
  <c r="F26" i="9"/>
  <c r="G12" i="9"/>
  <c r="F18" i="9"/>
  <c r="F31" i="9" s="1"/>
  <c r="F35" i="9"/>
  <c r="G7" i="9"/>
  <c r="G27" i="9" s="1"/>
  <c r="F24" i="9"/>
  <c r="F33" i="9" s="1"/>
  <c r="G11" i="9"/>
  <c r="F10" i="9"/>
  <c r="F29" i="9" s="1"/>
  <c r="F16" i="9"/>
  <c r="F8" i="9"/>
  <c r="F9" i="9" s="1"/>
  <c r="F28" i="9" s="1"/>
  <c r="G6" i="9"/>
  <c r="G13" i="9"/>
  <c r="F15" i="9"/>
  <c r="C45" i="9"/>
  <c r="C9" i="11"/>
  <c r="C31" i="5"/>
  <c r="S7" i="4"/>
  <c r="K4" i="4"/>
  <c r="S34" i="4"/>
  <c r="C40" i="6"/>
  <c r="C5" i="7"/>
  <c r="C10" i="7" s="1"/>
  <c r="S6" i="4"/>
  <c r="B24" i="11"/>
  <c r="C8" i="4"/>
  <c r="H31" i="5"/>
  <c r="H40" i="6"/>
  <c r="G24" i="11"/>
  <c r="H5" i="7"/>
  <c r="H10" i="7" s="1"/>
  <c r="H9" i="11"/>
  <c r="I40" i="6"/>
  <c r="H24" i="11"/>
  <c r="I31" i="5"/>
  <c r="I9" i="11"/>
  <c r="I5" i="7"/>
  <c r="I10" i="7" s="1"/>
  <c r="B9" i="11"/>
  <c r="R7" i="4"/>
  <c r="B31" i="5"/>
  <c r="J4" i="4"/>
  <c r="R34" i="4"/>
  <c r="B5" i="7"/>
  <c r="B10" i="7" s="1"/>
  <c r="R6" i="4"/>
  <c r="B8" i="4"/>
  <c r="B40" i="6"/>
  <c r="B42" i="6" s="1"/>
  <c r="D29" i="8"/>
  <c r="E25" i="8" s="1"/>
  <c r="C35" i="8"/>
  <c r="C37" i="8" s="1"/>
  <c r="Y16" i="4"/>
  <c r="Z16" i="4"/>
  <c r="Z5" i="4"/>
  <c r="Y5" i="4"/>
  <c r="G31" i="5"/>
  <c r="W7" i="4"/>
  <c r="O4" i="4"/>
  <c r="W34" i="4"/>
  <c r="G40" i="6"/>
  <c r="G9" i="11"/>
  <c r="G8" i="4"/>
  <c r="G5" i="7"/>
  <c r="G10" i="7" s="1"/>
  <c r="W6" i="4"/>
  <c r="B21" i="9"/>
  <c r="D26" i="5"/>
  <c r="B22" i="9" s="1"/>
  <c r="D23" i="11"/>
  <c r="F6" i="4"/>
  <c r="G32" i="11"/>
  <c r="V26" i="4"/>
  <c r="F7" i="11"/>
  <c r="E23" i="11"/>
  <c r="E36" i="9"/>
  <c r="E42" i="9"/>
  <c r="C22" i="9"/>
  <c r="C23" i="9" s="1"/>
  <c r="C33" i="9" s="1"/>
  <c r="C30" i="10"/>
  <c r="C28" i="10"/>
  <c r="F26" i="5"/>
  <c r="F27" i="5" s="1"/>
  <c r="D44" i="9"/>
  <c r="D43" i="9"/>
  <c r="C31" i="9"/>
  <c r="E9" i="11"/>
  <c r="E31" i="5"/>
  <c r="U7" i="4"/>
  <c r="M4" i="4"/>
  <c r="U34" i="4"/>
  <c r="E40" i="6"/>
  <c r="U6" i="4"/>
  <c r="E8" i="4"/>
  <c r="E5" i="7"/>
  <c r="E10" i="7" s="1"/>
  <c r="F5" i="8"/>
  <c r="F8" i="8" s="1"/>
  <c r="E13" i="8"/>
  <c r="T26" i="4"/>
  <c r="Y26" i="4" s="1"/>
  <c r="J7" i="11"/>
  <c r="G30" i="11"/>
  <c r="F31" i="11" s="1"/>
  <c r="F32" i="11" s="1"/>
  <c r="F33" i="11" s="1"/>
  <c r="F34" i="11" s="1"/>
  <c r="F35" i="11" s="1"/>
  <c r="D6" i="4"/>
  <c r="B17" i="9"/>
  <c r="D7" i="11"/>
  <c r="C23" i="11"/>
  <c r="C38" i="8"/>
  <c r="C30" i="8"/>
  <c r="D20" i="8"/>
  <c r="E27" i="10"/>
  <c r="D22" i="10" l="1"/>
  <c r="F14" i="10"/>
  <c r="E16" i="10"/>
  <c r="E19" i="10"/>
  <c r="E23" i="10"/>
  <c r="D27" i="5"/>
  <c r="O23" i="10"/>
  <c r="O19" i="10"/>
  <c r="P14" i="10"/>
  <c r="O20" i="10"/>
  <c r="O16" i="10"/>
  <c r="N18" i="10"/>
  <c r="N24" i="10" s="1"/>
  <c r="D30" i="10" s="1"/>
  <c r="N22" i="10"/>
  <c r="D29" i="10" s="1"/>
  <c r="K16" i="10"/>
  <c r="K23" i="10"/>
  <c r="K20" i="10"/>
  <c r="K19" i="10"/>
  <c r="J18" i="10"/>
  <c r="J24" i="10" s="1"/>
  <c r="J22" i="10"/>
  <c r="G14" i="9"/>
  <c r="E30" i="9"/>
  <c r="E34" i="9"/>
  <c r="F21" i="9"/>
  <c r="F22" i="9" s="1"/>
  <c r="F23" i="9" s="1"/>
  <c r="F32" i="9" s="1"/>
  <c r="F17" i="9"/>
  <c r="G35" i="9"/>
  <c r="G26" i="9"/>
  <c r="G16" i="9"/>
  <c r="G24" i="9"/>
  <c r="G33" i="9" s="1"/>
  <c r="G10" i="9"/>
  <c r="G29" i="9" s="1"/>
  <c r="G8" i="9"/>
  <c r="G9" i="9" s="1"/>
  <c r="G28" i="9" s="1"/>
  <c r="G18" i="9"/>
  <c r="G31" i="9" s="1"/>
  <c r="G15" i="9"/>
  <c r="D45" i="9"/>
  <c r="F31" i="5"/>
  <c r="V7" i="4"/>
  <c r="V34" i="4"/>
  <c r="E24" i="11"/>
  <c r="F5" i="7"/>
  <c r="F10" i="7" s="1"/>
  <c r="V6" i="4"/>
  <c r="F9" i="11"/>
  <c r="F40" i="6"/>
  <c r="F8" i="4"/>
  <c r="N4" i="4"/>
  <c r="F24" i="11"/>
  <c r="D9" i="11"/>
  <c r="L4" i="4"/>
  <c r="D40" i="6"/>
  <c r="C24" i="11"/>
  <c r="J9" i="11"/>
  <c r="D5" i="7"/>
  <c r="D10" i="7" s="1"/>
  <c r="T7" i="4"/>
  <c r="T6" i="4"/>
  <c r="T34" i="4"/>
  <c r="D8" i="4"/>
  <c r="B23" i="9"/>
  <c r="B33" i="9" s="1"/>
  <c r="D31" i="5"/>
  <c r="B24" i="7"/>
  <c r="R45" i="4"/>
  <c r="R23" i="4"/>
  <c r="B9" i="4"/>
  <c r="R22" i="4"/>
  <c r="J5" i="4"/>
  <c r="B22" i="7"/>
  <c r="B23" i="7" s="1"/>
  <c r="B31" i="9"/>
  <c r="C132" i="1"/>
  <c r="G5" i="8"/>
  <c r="G8" i="8" s="1"/>
  <c r="F13" i="8"/>
  <c r="H24" i="7"/>
  <c r="H22" i="7"/>
  <c r="H23" i="7" s="1"/>
  <c r="I22" i="7"/>
  <c r="I23" i="7" s="1"/>
  <c r="I24" i="7"/>
  <c r="U45" i="4"/>
  <c r="U23" i="4"/>
  <c r="E9" i="4"/>
  <c r="E22" i="7"/>
  <c r="E23" i="7" s="1"/>
  <c r="M5" i="4"/>
  <c r="E24" i="7"/>
  <c r="U22" i="4"/>
  <c r="F36" i="9"/>
  <c r="F42" i="9"/>
  <c r="F20" i="10"/>
  <c r="F23" i="10"/>
  <c r="F19" i="10"/>
  <c r="F16" i="10"/>
  <c r="E44" i="9"/>
  <c r="E43" i="9"/>
  <c r="F27" i="10"/>
  <c r="C24" i="7"/>
  <c r="S45" i="4"/>
  <c r="S23" i="4"/>
  <c r="C9" i="4"/>
  <c r="K5" i="4"/>
  <c r="C22" i="7"/>
  <c r="S22" i="4"/>
  <c r="E29" i="8"/>
  <c r="F25" i="8" s="1"/>
  <c r="W45" i="4"/>
  <c r="W23" i="4"/>
  <c r="G9" i="4"/>
  <c r="G22" i="7"/>
  <c r="G23" i="7" s="1"/>
  <c r="W22" i="4"/>
  <c r="O5" i="4"/>
  <c r="G24" i="7"/>
  <c r="D24" i="11"/>
  <c r="D35" i="8"/>
  <c r="D37" i="8" s="1"/>
  <c r="E18" i="10"/>
  <c r="E24" i="10" s="1"/>
  <c r="E22" i="10"/>
  <c r="D32" i="8"/>
  <c r="D34" i="8" s="1"/>
  <c r="D38" i="8" s="1"/>
  <c r="D23" i="8"/>
  <c r="R40" i="4"/>
  <c r="B44" i="6"/>
  <c r="C39" i="6"/>
  <c r="C42" i="6" s="1"/>
  <c r="D28" i="10" l="1"/>
  <c r="P16" i="10"/>
  <c r="P19" i="10"/>
  <c r="P20" i="10"/>
  <c r="P23" i="10"/>
  <c r="O18" i="10"/>
  <c r="O24" i="10" s="1"/>
  <c r="E30" i="10" s="1"/>
  <c r="O22" i="10"/>
  <c r="E29" i="10" s="1"/>
  <c r="K18" i="10"/>
  <c r="K24" i="10" s="1"/>
  <c r="K22" i="10"/>
  <c r="G17" i="9"/>
  <c r="G21" i="9"/>
  <c r="G22" i="9" s="1"/>
  <c r="G23" i="9" s="1"/>
  <c r="G32" i="9" s="1"/>
  <c r="E45" i="9"/>
  <c r="F34" i="9"/>
  <c r="F30" i="9"/>
  <c r="G12" i="4"/>
  <c r="O6" i="4"/>
  <c r="B26" i="7"/>
  <c r="B27" i="7"/>
  <c r="G27" i="7"/>
  <c r="G26" i="7"/>
  <c r="J6" i="4"/>
  <c r="B12" i="4"/>
  <c r="M6" i="4"/>
  <c r="E12" i="4"/>
  <c r="E27" i="7"/>
  <c r="E26" i="7"/>
  <c r="K6" i="4"/>
  <c r="C12" i="4"/>
  <c r="I27" i="7"/>
  <c r="I26" i="7"/>
  <c r="H27" i="7"/>
  <c r="H26" i="7"/>
  <c r="F29" i="8"/>
  <c r="E35" i="8"/>
  <c r="E37" i="8" s="1"/>
  <c r="E20" i="8"/>
  <c r="D30" i="8"/>
  <c r="X34" i="4"/>
  <c r="Y7" i="4"/>
  <c r="Z7" i="4"/>
  <c r="Z6" i="4"/>
  <c r="Y6" i="4"/>
  <c r="R14" i="4"/>
  <c r="B45" i="6"/>
  <c r="R42" i="4"/>
  <c r="R44" i="4" s="1"/>
  <c r="R36" i="4"/>
  <c r="R37" i="4" s="1"/>
  <c r="R8" i="4"/>
  <c r="R32" i="4"/>
  <c r="F18" i="10"/>
  <c r="F24" i="10" s="1"/>
  <c r="F22" i="10"/>
  <c r="T45" i="4"/>
  <c r="T23" i="4"/>
  <c r="D9" i="4"/>
  <c r="T22" i="4"/>
  <c r="L5" i="4"/>
  <c r="D24" i="7"/>
  <c r="D22" i="7"/>
  <c r="D23" i="7" s="1"/>
  <c r="G13" i="8"/>
  <c r="H5" i="8"/>
  <c r="H8" i="8" s="1"/>
  <c r="G36" i="9"/>
  <c r="G42" i="9"/>
  <c r="C21" i="7"/>
  <c r="C23" i="7" s="1"/>
  <c r="S40" i="4"/>
  <c r="C44" i="6"/>
  <c r="D39" i="6"/>
  <c r="D42" i="6" s="1"/>
  <c r="F44" i="9"/>
  <c r="F43" i="9"/>
  <c r="V23" i="4"/>
  <c r="F9" i="4"/>
  <c r="V45" i="4"/>
  <c r="F22" i="7"/>
  <c r="F23" i="7" s="1"/>
  <c r="V22" i="4"/>
  <c r="N5" i="4"/>
  <c r="F24" i="7"/>
  <c r="P18" i="10" l="1"/>
  <c r="P24" i="10" s="1"/>
  <c r="P22" i="10"/>
  <c r="E28" i="10"/>
  <c r="G34" i="9"/>
  <c r="G30" i="9"/>
  <c r="C26" i="7"/>
  <c r="C27" i="7"/>
  <c r="F12" i="4"/>
  <c r="N6" i="4"/>
  <c r="D27" i="7"/>
  <c r="D26" i="7"/>
  <c r="F27" i="7"/>
  <c r="F26" i="7"/>
  <c r="L6" i="4"/>
  <c r="D12" i="4"/>
  <c r="F45" i="9"/>
  <c r="B47" i="6"/>
  <c r="B48" i="6"/>
  <c r="F30" i="10"/>
  <c r="F28" i="10"/>
  <c r="I5" i="8"/>
  <c r="I8" i="8" s="1"/>
  <c r="I13" i="8" s="1"/>
  <c r="H13" i="8"/>
  <c r="G25" i="8"/>
  <c r="C135" i="1"/>
  <c r="Z23" i="4"/>
  <c r="Y23" i="4"/>
  <c r="F29" i="10"/>
  <c r="F35" i="8"/>
  <c r="F37" i="8" s="1"/>
  <c r="Y22" i="4"/>
  <c r="Z22" i="4"/>
  <c r="T40" i="4"/>
  <c r="D44" i="6"/>
  <c r="E39" i="6"/>
  <c r="E42" i="6" s="1"/>
  <c r="S14" i="4"/>
  <c r="S42" i="4"/>
  <c r="S44" i="4" s="1"/>
  <c r="C45" i="6"/>
  <c r="S36" i="4"/>
  <c r="S37" i="4" s="1"/>
  <c r="S32" i="4"/>
  <c r="S8" i="4"/>
  <c r="G44" i="9"/>
  <c r="G43" i="9"/>
  <c r="E23" i="8"/>
  <c r="G45" i="9" l="1"/>
  <c r="U40" i="4"/>
  <c r="E44" i="6"/>
  <c r="F39" i="6"/>
  <c r="F42" i="6" s="1"/>
  <c r="T14" i="4"/>
  <c r="T42" i="4"/>
  <c r="T44" i="4" s="1"/>
  <c r="T36" i="4"/>
  <c r="D45" i="6"/>
  <c r="T8" i="4"/>
  <c r="T32" i="4"/>
  <c r="G29" i="8"/>
  <c r="H25" i="8" s="1"/>
  <c r="F20" i="8"/>
  <c r="E30" i="8"/>
  <c r="C47" i="6"/>
  <c r="C48" i="6"/>
  <c r="E32" i="8"/>
  <c r="E34" i="8" s="1"/>
  <c r="E38" i="8" s="1"/>
  <c r="F23" i="8" l="1"/>
  <c r="F32" i="8"/>
  <c r="F34" i="8" s="1"/>
  <c r="F38" i="8" s="1"/>
  <c r="C131" i="1" s="1"/>
  <c r="Y8" i="4"/>
  <c r="Z8" i="4"/>
  <c r="H29" i="8"/>
  <c r="I25" i="8" s="1"/>
  <c r="G35" i="8"/>
  <c r="G37" i="8" s="1"/>
  <c r="D48" i="6"/>
  <c r="D47" i="6"/>
  <c r="U14" i="4"/>
  <c r="U42" i="4"/>
  <c r="E45" i="6"/>
  <c r="U36" i="4"/>
  <c r="U37" i="4" s="1"/>
  <c r="U8" i="4"/>
  <c r="U32" i="4"/>
  <c r="X44" i="4"/>
  <c r="Y44" i="4"/>
  <c r="X36" i="4"/>
  <c r="T37" i="4"/>
  <c r="Y14" i="4"/>
  <c r="Z14" i="4"/>
  <c r="V40" i="4"/>
  <c r="F44" i="6"/>
  <c r="G39" i="6"/>
  <c r="G42" i="6" s="1"/>
  <c r="U44" i="4"/>
  <c r="W40" i="4" l="1"/>
  <c r="G44" i="6"/>
  <c r="H39" i="6"/>
  <c r="H42" i="6" s="1"/>
  <c r="X37" i="4"/>
  <c r="Y37" i="4"/>
  <c r="E47" i="6"/>
  <c r="E48" i="6"/>
  <c r="F45" i="6"/>
  <c r="V42" i="4"/>
  <c r="V44" i="4" s="1"/>
  <c r="V14" i="4"/>
  <c r="V36" i="4"/>
  <c r="V37" i="4" s="1"/>
  <c r="V32" i="4"/>
  <c r="V8" i="4"/>
  <c r="I29" i="8"/>
  <c r="I35" i="8" s="1"/>
  <c r="I37" i="8" s="1"/>
  <c r="H35" i="8"/>
  <c r="H37" i="8" s="1"/>
  <c r="C134" i="1"/>
  <c r="G20" i="8"/>
  <c r="F30" i="8"/>
  <c r="F47" i="6" l="1"/>
  <c r="F48" i="6"/>
  <c r="G23" i="8"/>
  <c r="G32" i="8"/>
  <c r="G34" i="8" s="1"/>
  <c r="G38" i="8" s="1"/>
  <c r="G45" i="6"/>
  <c r="W42" i="4"/>
  <c r="W14" i="4"/>
  <c r="W36" i="4"/>
  <c r="W37" i="4" s="1"/>
  <c r="W8" i="4"/>
  <c r="W32" i="4"/>
  <c r="H44" i="6"/>
  <c r="H45" i="6" s="1"/>
  <c r="I39" i="6"/>
  <c r="I42" i="6" s="1"/>
  <c r="I44" i="6" s="1"/>
  <c r="I45" i="6" s="1"/>
  <c r="W44" i="4"/>
  <c r="I48" i="6" l="1"/>
  <c r="I47" i="6"/>
  <c r="H47" i="6"/>
  <c r="H48" i="6"/>
  <c r="G48" i="6"/>
  <c r="G47" i="6"/>
  <c r="H20" i="8"/>
  <c r="G30" i="8"/>
  <c r="H23" i="8" l="1"/>
  <c r="H32" i="8"/>
  <c r="H34" i="8" s="1"/>
  <c r="H38" i="8" s="1"/>
  <c r="H30" i="8" l="1"/>
  <c r="I20" i="8"/>
  <c r="I23" i="8" l="1"/>
  <c r="I30" i="8" s="1"/>
  <c r="I32" i="8" l="1"/>
  <c r="I34" i="8" s="1"/>
  <c r="I3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user</author>
  </authors>
  <commentList>
    <comment ref="C4" authorId="0" shapeId="0" xr:uid="{00000000-0006-0000-0200-000004000000}">
      <text>
        <r>
          <rPr>
            <sz val="10"/>
            <rFont val="Arial"/>
            <family val="2"/>
          </rPr>
          <t>user:
Change this cell to: Base, Bull, or Bear to switch scenario sets throughout the model.</t>
        </r>
      </text>
    </comment>
    <comment ref="A11" authorId="0" shapeId="0" xr:uid="{00000000-0006-0000-0200-000001000000}">
      <text>
        <r>
          <rPr>
            <sz val="10"/>
            <rFont val="Arial"/>
            <family val="2"/>
          </rPr>
          <t>user:
GAAP (ASC 740): Deferred taxes arise from timing differences (e.g. accelerated depreciation). Positive = deferred tax liability growing.</t>
        </r>
      </text>
    </comment>
    <comment ref="A14" authorId="0" shapeId="0" xr:uid="{00000000-0006-0000-0200-000002000000}">
      <text>
        <r>
          <rPr>
            <sz val="10"/>
            <rFont val="Arial"/>
            <family val="2"/>
          </rPr>
          <t>user:
ASC 606: Disaggregate revenue by type. Performance obligations for goods recognized at point of delivery.</t>
        </r>
      </text>
    </comment>
    <comment ref="A15" authorId="0" shapeId="0" xr:uid="{00000000-0006-0000-0200-000003000000}">
      <text>
        <r>
          <rPr>
            <sz val="10"/>
            <rFont val="Arial"/>
            <family val="2"/>
          </rPr>
          <t>user:
ASC 606: Service revenue recognized over time (performance obligations satisfied ratably). Drives deferred revenue.</t>
        </r>
      </text>
    </comment>
    <comment ref="F32" authorId="1" shapeId="0" xr:uid="{E3277B64-702E-45C3-BAD9-60EBF1DC178F}">
      <text>
        <r>
          <rPr>
            <b/>
            <sz val="9"/>
            <color indexed="81"/>
            <rFont val="Tahoma"/>
          </rPr>
          <t>Active Revenue Growth FY2026E: Base=B32, Bull=B36, Bear=B40</t>
        </r>
      </text>
    </comment>
    <comment ref="F33" authorId="1" shapeId="0" xr:uid="{3403516F-0318-476F-91F7-EF6E16402B6F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Active Gross Margin % FY2026E: Base=B33, Bull=B37, Bear=B41</t>
        </r>
      </text>
    </comment>
    <comment ref="F34" authorId="1" shapeId="0" xr:uid="{E3D9D992-3964-4E82-9A6A-2B75D87FCB37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Active EBIT Margin % FY2026E: Base=B34, Bull=B38, Bear=B42</t>
        </r>
      </text>
    </comment>
    <comment ref="F35" authorId="1" shapeId="0" xr:uid="{19AEDA2D-4B64-4987-8CAD-6B080C86B9EF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Active CapEx % Revenue FY2026E: Base=B35, Bull=B39, Bear=B43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Q26" authorId="0" shapeId="0" xr:uid="{00000000-0006-0000-0300-000001000000}">
      <text>
        <r>
          <rPr>
            <sz val="10"/>
            <rFont val="Arial"/>
            <family val="2"/>
          </rPr>
          <t>user:
Net Debt = Total Debt - Cash. Primary leverage metric used by lenders. &lt;2x = conservative, &gt;4x = stressed.</t>
        </r>
      </text>
    </comment>
    <comment ref="Q27" authorId="0" shapeId="0" xr:uid="{00000000-0006-0000-0300-000002000000}">
      <text>
        <r>
          <rPr>
            <sz val="10"/>
            <rFont val="Arial"/>
            <family val="2"/>
          </rPr>
          <t>user:
Shows how capital-intensive the business is. High = asset-heavy. Low = asset-light (software/SaaS).</t>
        </r>
      </text>
    </comment>
    <comment ref="Q42" authorId="0" shapeId="0" xr:uid="{00000000-0006-0000-0300-000003000000}">
      <text>
        <r>
          <rPr>
            <sz val="10"/>
            <rFont val="Arial"/>
            <family val="2"/>
          </rPr>
          <t>user:
Use Market Cap for public companies. For private: use book equity (Total Shareholders' Equity / Total Liabilities).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38" authorId="0" shapeId="0" xr:uid="{00000000-0006-0000-0400-000001000000}">
      <text>
        <r>
          <rPr>
            <sz val="10"/>
            <rFont val="Arial"/>
            <family val="2"/>
          </rPr>
          <t>user:
GAAP (ASC 350): Annual goodwill impairment test required. Enter impairment charge if applicable — flows through EBIT.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7" authorId="0" shapeId="0" xr:uid="{00000000-0006-0000-0500-000001000000}">
      <text>
        <r>
          <rPr>
            <sz val="10"/>
            <rFont val="Arial"/>
            <family val="2"/>
          </rPr>
          <t>user:
GAAP (ASC 842): Operating lease ROU assets must be recognized on the balance sheet. Enter net ROU asset value.</t>
        </r>
      </text>
    </comment>
    <comment ref="A27" authorId="0" shapeId="0" xr:uid="{00000000-0006-0000-0500-000002000000}">
      <text>
        <r>
          <rPr>
            <sz val="10"/>
            <rFont val="Arial"/>
            <family val="2"/>
          </rPr>
          <t>user:
GAAP (ASC 606): Unearned revenue from customers. Critical for SaaS/subscription businesses. Affects liquidity ratios.</t>
        </r>
      </text>
    </comment>
    <comment ref="A28" authorId="0" shapeId="0" xr:uid="{00000000-0006-0000-0500-000003000000}">
      <text>
        <r>
          <rPr>
            <sz val="10"/>
            <rFont val="Arial"/>
            <family val="2"/>
          </rPr>
          <t>user:
GAAP (ASC 842): Current portion of operating lease liability (due within 12 months). Required on BS since 2019.</t>
        </r>
      </text>
    </comment>
    <comment ref="A34" authorId="0" shapeId="0" xr:uid="{00000000-0006-0000-0500-000004000000}">
      <text>
        <r>
          <rPr>
            <sz val="10"/>
            <rFont val="Arial"/>
            <family val="2"/>
          </rPr>
          <t>user:
GAAP (ASC 842): Non-current portion of operating lease liability. Understating this inflates Debt/Equity and Debt/Assets ratios.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Unknown Author</author>
  </authors>
  <commentList>
    <comment ref="B7" authorId="0" shapeId="0" xr:uid="{97A5B05D-F80E-455F-91D5-DE3246EEC32F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FY2022A: Enter actual SBC as positive number. Currently placeholder.</t>
        </r>
      </text>
    </comment>
    <comment ref="C7" authorId="0" shapeId="0" xr:uid="{7D859851-4A97-4C33-A4CA-BAE54DDFD0D5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FY2023A: Enter actual SBC. Currently placeholder.</t>
        </r>
      </text>
    </comment>
    <comment ref="D7" authorId="0" shapeId="0" xr:uid="{7EB01F9B-811C-4208-95EC-8F32E6356887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FY2024A: Enter actual SBC. Currently placeholder.</t>
        </r>
      </text>
    </comment>
    <comment ref="E7" authorId="0" shapeId="0" xr:uid="{7A9AEEB3-657C-4460-9982-DBE9A58E836D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SBC = Revenue × SBC% from Assumptions (active scenario)</t>
        </r>
      </text>
    </comment>
    <comment ref="B8" authorId="1" shapeId="0" xr:uid="{00000000-0006-0000-0600-000001000000}">
      <text>
        <r>
          <rPr>
            <sz val="10"/>
            <rFont val="Arial"/>
            <family val="2"/>
          </rPr>
          <t>FY2022A: No prior year column available. Enter opening AR balance change manually, or add a FY2021A column. Formula for subsequent years: =-(AR_end - AR_prior_end)</t>
        </r>
      </text>
    </comment>
    <comment ref="C8" authorId="1" shapeId="0" xr:uid="{00000000-0006-0000-0600-000003000000}">
      <text>
        <r>
          <rPr>
            <sz val="10"/>
            <rFont val="Arial"/>
            <family val="2"/>
          </rPr>
          <t>user:
Auto-derived from BS: -(AR ending - AR beginning). Increase in AR = cash outflow.</t>
        </r>
      </text>
    </comment>
    <comment ref="B9" authorId="1" shapeId="0" xr:uid="{00000000-0006-0000-0600-000002000000}">
      <text>
        <r>
          <rPr>
            <sz val="10"/>
            <rFont val="Arial"/>
            <family val="2"/>
          </rPr>
          <t>FY2022A: No prior year column available. Enter opening AP balance change manually, or add a FY2021A column. Formula for subsequent years: =AP_end - AP_prior_end</t>
        </r>
      </text>
    </comment>
    <comment ref="C9" authorId="1" shapeId="0" xr:uid="{00000000-0006-0000-0600-000004000000}">
      <text>
        <r>
          <rPr>
            <sz val="10"/>
            <rFont val="Arial"/>
            <family val="2"/>
          </rPr>
          <t>user:
Auto-derived from BS: AP ending - AP beginning. Increase in AP = cash inflow.</t>
        </r>
      </text>
    </comment>
    <comment ref="B12" authorId="0" shapeId="0" xr:uid="{078C3CDE-3F46-4480-B38E-77B3EC2C7634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FY2022A: Enter actual CapEx as a negative number (cash outflow). E.g. -50 for $50mm CapEx. Currently placeholder 0.</t>
        </r>
      </text>
    </comment>
    <comment ref="C12" authorId="0" shapeId="0" xr:uid="{288DF204-553A-4D39-812E-64ABF89C4EAA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FY2023A: Enter actual CapEx as a negative number. Currently placeholder 0.</t>
        </r>
      </text>
    </comment>
    <comment ref="D12" authorId="0" shapeId="0" xr:uid="{76AFA3FB-59DE-4054-8DAC-C5AA2EA1A30E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FY2024A: Enter actual CapEx as a negative number. Currently placeholder 0.</t>
        </r>
      </text>
    </comment>
    <comment ref="B21" authorId="0" shapeId="0" xr:uid="{5E34BD2B-0ADE-4014-9E41-49CDB6AC303F}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FY2022A Opening Cash: Enter the cash balance at the start of FY2022 (i.e., end of FY2021). This should be a direct input — NOT a link to BS cash of the same year. Currently placeholder 0.</t>
        </r>
      </text>
    </comment>
  </commentList>
</comments>
</file>

<file path=xl/sharedStrings.xml><?xml version="1.0" encoding="utf-8"?>
<sst xmlns="http://schemas.openxmlformats.org/spreadsheetml/2006/main" count="1212" uniqueCount="942">
  <si>
    <t>📊  FINANCIAL MODEL TEMPLATE — COMPLETE USER GUIDE</t>
  </si>
  <si>
    <t>Version 1.0  |  GAAP: ASC 220/260/350/606/740/842  |  FY2022A–FY2029E  |  10 Tabs</t>
  </si>
  <si>
    <t>1.  OVERVIEW &amp; PURPOSE</t>
  </si>
  <si>
    <t>This workbook covers 3 core financial statements (IS / BS / CFS), 26 live ratios, one-cell scenario toggle (Base/Bull/Bear), PP&amp;E roll-forward, debt schedule, 5-year pro forma, YoY bridge charts, and a live dashboard — all cross-linked and auto-updating.</t>
  </si>
  <si>
    <t>Feature</t>
  </si>
  <si>
    <t>This Template</t>
  </si>
  <si>
    <t>Typical Sheet</t>
  </si>
  <si>
    <t>GAAP line items (ASC 606/842/220/260/350/740)</t>
  </si>
  <si>
    <t>✅ Full compliance</t>
  </si>
  <si>
    <t>❌</t>
  </si>
  <si>
    <t>Auto-linked IS ↔ BS ↔ Cash Flow</t>
  </si>
  <si>
    <t>✅</t>
  </si>
  <si>
    <t>26 live ratios + conditional formatting</t>
  </si>
  <si>
    <t>Altman Z-Score bankruptcy risk (3 zones)</t>
  </si>
  <si>
    <t>Scenario toggle (Base/Bull/Bear)</t>
  </si>
  <si>
    <t>PP&amp;E roll-forward + debt schedule</t>
  </si>
  <si>
    <t>Pro Forma 5-year forecast (formula-driven)</t>
  </si>
  <si>
    <t>Balance sheet auto-balance check</t>
  </si>
  <si>
    <t>2.  WORKBOOK STRUCTURE — 10 TABS</t>
  </si>
  <si>
    <t>Left→right: README → Instructions → Assumptions → Income Statement → Balance Sheet → Cash Flow → PP&amp;E &amp; Debt → Pro Forma → Scenario Analysis → Variance &amp; Bridge → Dashboard</t>
  </si>
  <si>
    <t>Tab Name</t>
  </si>
  <si>
    <t>Type</t>
  </si>
  <si>
    <t>Purpose</t>
  </si>
  <si>
    <t>1  README (this tab)</t>
  </si>
  <si>
    <t>Reference</t>
  </si>
  <si>
    <t>Full user guide — read this first</t>
  </si>
  <si>
    <t>2  Instructions</t>
  </si>
  <si>
    <t>Color guide, data dictionary, checklist</t>
  </si>
  <si>
    <t>3  Assumptions</t>
  </si>
  <si>
    <t>Input</t>
  </si>
  <si>
    <t>Scenario toggle, tax schedule, all assumptions</t>
  </si>
  <si>
    <t>4  Income Statement</t>
  </si>
  <si>
    <t>Input + Formula</t>
  </si>
  <si>
    <t>P&amp;L — blue cells are inputs</t>
  </si>
  <si>
    <t>5  Balance Sheet</t>
  </si>
  <si>
    <t>Assets/liabilities/equity — row 47 balance check</t>
  </si>
  <si>
    <t>6  Cash Flow Statement</t>
  </si>
  <si>
    <t>CFO/CFI/CFF — AR/AP auto-derive from BS</t>
  </si>
  <si>
    <t>7  PP&amp;E &amp; Debt Schedule</t>
  </si>
  <si>
    <t>PP&amp;E roll-forward + debt + interest calc</t>
  </si>
  <si>
    <t>8  Pro Forma</t>
  </si>
  <si>
    <t>Formula Only</t>
  </si>
  <si>
    <t>5-year forecast driven by Assumptions</t>
  </si>
  <si>
    <t>9  Scenario Analysis</t>
  </si>
  <si>
    <t>Base/Bull/Bear side-by-side — no inputs</t>
  </si>
  <si>
    <t>10  Variance &amp; Bridge</t>
  </si>
  <si>
    <t>YoY changes, waterfall bridge charts</t>
  </si>
  <si>
    <t>11  Dashboard</t>
  </si>
  <si>
    <t>26 ratios, 8 charts, trend arrows</t>
  </si>
  <si>
    <t>3.  COLOR CODING — Learn this before anything else</t>
  </si>
  <si>
    <t>Color / Style</t>
  </si>
  <si>
    <t>Meaning</t>
  </si>
  <si>
    <t>Action</t>
  </si>
  <si>
    <t>🔵 BLUE text</t>
  </si>
  <si>
    <t>Hardcoded input — you enter this number</t>
  </si>
  <si>
    <t>Type your value here</t>
  </si>
  <si>
    <t>⚫ BLACK text</t>
  </si>
  <si>
    <t>Formula — auto-calculated</t>
  </si>
  <si>
    <t>DO NOT overwrite</t>
  </si>
  <si>
    <t>🟢 GREEN text</t>
  </si>
  <si>
    <t>Cross-sheet link from another tab</t>
  </si>
  <si>
    <t>🔴 RED text</t>
  </si>
  <si>
    <t>External link (Bloomberg/FactSet)</t>
  </si>
  <si>
    <t>Enter if available</t>
  </si>
  <si>
    <t>🟡 YELLOW background</t>
  </si>
  <si>
    <t>Key assumption needing review</t>
  </si>
  <si>
    <t>Review and update</t>
  </si>
  <si>
    <t>NAVY bg / white text</t>
  </si>
  <si>
    <t>Grand total row</t>
  </si>
  <si>
    <t>Read-only output</t>
  </si>
  <si>
    <t>LIGHT BLUE background</t>
  </si>
  <si>
    <t>Sub-section label</t>
  </si>
  <si>
    <t>Read-only</t>
  </si>
  <si>
    <t>Rule of thumb:  Blue = yours to fill in.  Black or green = formula — leave it alone.</t>
  </si>
  <si>
    <t>4.  QUICK-START CHECKLIST — Follow in order</t>
  </si>
  <si>
    <t>Step</t>
  </si>
  <si>
    <t>Tab</t>
  </si>
  <si>
    <t>Action Required</t>
  </si>
  <si>
    <t>Step 1</t>
  </si>
  <si>
    <t>Income Statement</t>
  </si>
  <si>
    <t>Enter FY2022A–FY2024A actuals in all blue cells: Revenue, COGS, R&amp;D, SG&amp;A, D&amp;A, Interest Exp/Inc, Tax Rate, Shares. Leave estimate columns blank.</t>
  </si>
  <si>
    <t>Step 2</t>
  </si>
  <si>
    <t>Balance Sheet</t>
  </si>
  <si>
    <t>Enter all asset and liability actuals. Row 47 MUST show ✓ Balanced for all 3 actual years before moving forward.</t>
  </si>
  <si>
    <t>Step 3</t>
  </si>
  <si>
    <t>Cash Flow Statement</t>
  </si>
  <si>
    <t>Enter SBC (row 7), CapEx (row 12), acquisitions (row 13), debt (row 16), buybacks (row 17). Do NOT enter rows 8–9 — auto-derive from BS.</t>
  </si>
  <si>
    <t>Step 4</t>
  </si>
  <si>
    <t>PP&amp;E &amp; Debt Schedule</t>
  </si>
  <si>
    <t>Enter CapEx, depreciation, debt amounts, interest rates. Wire to IS/BS/CFS using yellow notes in rows 40–47 of that tab.</t>
  </si>
  <si>
    <t>Step 5</t>
  </si>
  <si>
    <t>Assumptions</t>
  </si>
  <si>
    <t>Set cell C4 to Base, Bull, or Bear. Adjust assumption values in rows 23–28 and 39–44.</t>
  </si>
  <si>
    <t>Step 6</t>
  </si>
  <si>
    <t>Pro Forma</t>
  </si>
  <si>
    <t>Step 7</t>
  </si>
  <si>
    <t>Scenario</t>
  </si>
  <si>
    <t>Review 3 scenarios</t>
  </si>
  <si>
    <t>Step 8</t>
  </si>
  <si>
    <t>Dashboard</t>
  </si>
  <si>
    <t>Check ratios</t>
  </si>
  <si>
    <t>5.  TAB-BY-TAB INPUT GUIDE</t>
  </si>
  <si>
    <t>ASSUMPTIONS TAB</t>
  </si>
  <si>
    <t>Cell C4 Scenario Toggle</t>
  </si>
  <si>
    <t>Exactly:  Base  or  Bull  or  Bear  (case-sensitive)</t>
  </si>
  <si>
    <t>Changes ALL forecast outputs instantly</t>
  </si>
  <si>
    <t>NOTE: Typo in C4 causes Pro Forma and Scenario tabs to show zeros.</t>
  </si>
  <si>
    <t>Row</t>
  </si>
  <si>
    <t>Assumption</t>
  </si>
  <si>
    <t>Notes</t>
  </si>
  <si>
    <t>Row 7</t>
  </si>
  <si>
    <t>US Federal Tax Rate</t>
  </si>
  <si>
    <t>21% (Tax Cuts and Jobs Act 2017)</t>
  </si>
  <si>
    <t>Row 8</t>
  </si>
  <si>
    <t>State Local Taxes</t>
  </si>
  <si>
    <t>Typically 2-5%</t>
  </si>
  <si>
    <t>Row 9</t>
  </si>
  <si>
    <t>Other Permanent Differences</t>
  </si>
  <si>
    <t>R&amp;D credits, stock comp deductions</t>
  </si>
  <si>
    <t>Row 10</t>
  </si>
  <si>
    <t>Effective Tax Rate AUTO</t>
  </si>
  <si>
    <t>equals Rows 7+8+9. Do not edit.</t>
  </si>
  <si>
    <t>Row 14</t>
  </si>
  <si>
    <t>Product Revenue ASC 606</t>
  </si>
  <si>
    <t>Recognized at point of delivery</t>
  </si>
  <si>
    <t>Row 15</t>
  </si>
  <si>
    <t>Service and Subscription Revenue ASC 606</t>
  </si>
  <si>
    <t>Recognized over time. Drives Deferred Revenue on BS.</t>
  </si>
  <si>
    <t>Row 19</t>
  </si>
  <si>
    <t>Revenue Disagg CHECK AUTO</t>
  </si>
  <si>
    <t>Match = correct - Mismatch = reconcile rows 14 through 16</t>
  </si>
  <si>
    <t>Row 23</t>
  </si>
  <si>
    <t>Revenue Growth Pct (edit cols B/C/D)</t>
  </si>
  <si>
    <t>Base 8pct  -  Bull 15pct  -  Bear 2pct</t>
  </si>
  <si>
    <t>Row 24</t>
  </si>
  <si>
    <t>Gross Margin Pct</t>
  </si>
  <si>
    <t>Base 45pct  -  Bull 50pct  -  Bear 38pct</t>
  </si>
  <si>
    <t>Row 25</t>
  </si>
  <si>
    <t>EBIT Margin Pct</t>
  </si>
  <si>
    <t>Base 18pct  -  Bull 24pct  -  Bear 10pct</t>
  </si>
  <si>
    <t>Row 26</t>
  </si>
  <si>
    <t>CapEx Pct of Revenue</t>
  </si>
  <si>
    <t>Base 5pct  -  Bull 4pct  -  Bear 8pct</t>
  </si>
  <si>
    <t>Row 27</t>
  </si>
  <si>
    <t>DSO Target in days</t>
  </si>
  <si>
    <t>Base 45  -  Bull 35  -  Bear 60</t>
  </si>
  <si>
    <t>Row 28</t>
  </si>
  <si>
    <t>DPO Target in days</t>
  </si>
  <si>
    <t>Base 40  -  Bull 45  -  Bear 30</t>
  </si>
  <si>
    <t>Rows 39-44</t>
  </si>
  <si>
    <t>SBC%, Dividend%, D&amp;A%, Shares, NWC%, Debt Repayment</t>
  </si>
  <si>
    <t>Additional operating assumptions per scenario</t>
  </si>
  <si>
    <t>INCOME STATEMENT  -  Columns B through I = FY2022A to FY2029E</t>
  </si>
  <si>
    <t>Line Item</t>
  </si>
  <si>
    <t>Input Notes</t>
  </si>
  <si>
    <t>Row 5</t>
  </si>
  <si>
    <t>Revenue</t>
  </si>
  <si>
    <t>BLUE - Total net revenue per GAAP ASC 606</t>
  </si>
  <si>
    <t>Cost of Goods Sold</t>
  </si>
  <si>
    <t>BLUE - Direct production costs only</t>
  </si>
  <si>
    <t>Row 12</t>
  </si>
  <si>
    <t>R&amp;D Expense</t>
  </si>
  <si>
    <t>BLUE - Expense as incurred; no capitalization under GAAP</t>
  </si>
  <si>
    <t>Row 13</t>
  </si>
  <si>
    <t>SG&amp;A</t>
  </si>
  <si>
    <t>BLUE - Include SBC if not broken out separately</t>
  </si>
  <si>
    <t>D&amp;A</t>
  </si>
  <si>
    <t>BLUE - Or link from PP&amp;E schedule row 16</t>
  </si>
  <si>
    <t>Row 21</t>
  </si>
  <si>
    <t>Interest Expense</t>
  </si>
  <si>
    <t>BLUE - Or link from PP&amp;E and Debt Schedule row 38</t>
  </si>
  <si>
    <t>Tax Rate Pct</t>
  </si>
  <si>
    <t>BLUE - Or link from Assumptions E10</t>
  </si>
  <si>
    <t>Row 34 and 36</t>
  </si>
  <si>
    <t>Diluted and Basic Shares in mm</t>
  </si>
  <si>
    <t>BLUE - Weighted average diluted and basic</t>
  </si>
  <si>
    <t>Row 38</t>
  </si>
  <si>
    <t>Goodwill Impairment ASC 350</t>
  </si>
  <si>
    <t>BLUE - Annual test required; enter charge if impaired</t>
  </si>
  <si>
    <t>Rows 9, 16, 18, 27</t>
  </si>
  <si>
    <t>Gross Profit / EBIT / EBITDA / Net Income</t>
  </si>
  <si>
    <t>FORMULA - Do not overwrite these calculated rows</t>
  </si>
  <si>
    <t>BALANCE SHEET  -  Row 47 MUST show Balanced for every column year</t>
  </si>
  <si>
    <t>Row 6</t>
  </si>
  <si>
    <t>Cash and Equivalents</t>
  </si>
  <si>
    <t>BLUE - Most liquid asset; ties to CFS ending cash</t>
  </si>
  <si>
    <t>Accounts Receivable</t>
  </si>
  <si>
    <t>BLUE - Net AR after allowance for doubtful accounts</t>
  </si>
  <si>
    <t>Inventory</t>
  </si>
  <si>
    <t>BLUE - FIFO or weighted-average per GAAP</t>
  </si>
  <si>
    <t>Gross PP&amp;E</t>
  </si>
  <si>
    <t>BLUE - At cost; or link from PP&amp;E schedule row 8</t>
  </si>
  <si>
    <t>Accumulated Depreciation</t>
  </si>
  <si>
    <t>BLUE - Enter as NEGATIVE; or link from PP&amp;E schedule row 12</t>
  </si>
  <si>
    <t>Row 17</t>
  </si>
  <si>
    <t>ROU Asset Net (ASC 842)</t>
  </si>
  <si>
    <t>BLUE - Required since 2019 - operating lease right-of-use asset</t>
  </si>
  <si>
    <t>Accounts Payable</t>
  </si>
  <si>
    <t>BLUE - Trade payables to suppliers</t>
  </si>
  <si>
    <t>Deferred Revenue (ASC 606)</t>
  </si>
  <si>
    <t>BLUE - Required for SaaS/subscriptions - unearned cash received</t>
  </si>
  <si>
    <t>Op Lease Liability Current (ASC 842)</t>
  </si>
  <si>
    <t>BLUE - Required since 2019 - 12-month current portion</t>
  </si>
  <si>
    <t>Row 31</t>
  </si>
  <si>
    <t>Long-Term Debt</t>
  </si>
  <si>
    <t>BLUE - Or link from PP&amp;E and Debt Schedule row 29</t>
  </si>
  <si>
    <t>Row 34</t>
  </si>
  <si>
    <t>Op Lease Liability LT (ASC 842)</t>
  </si>
  <si>
    <t>BLUE - Required since 2019 - non-current portion</t>
  </si>
  <si>
    <t>Common Stock and APIC</t>
  </si>
  <si>
    <t>BLUE - Paid-in capital from equity issuances</t>
  </si>
  <si>
    <t>Row 39</t>
  </si>
  <si>
    <t>Retained Earnings Beginning</t>
  </si>
  <si>
    <t>BLUE - FY23-29: MUST equal prior year Row 42. Set E39=D42, F39=E42, etc.</t>
  </si>
  <si>
    <t>Row 41</t>
  </si>
  <si>
    <t>Dividends Paid</t>
  </si>
  <si>
    <t>BLUE - Cash dividends declared and paid</t>
  </si>
  <si>
    <t>Row 43</t>
  </si>
  <si>
    <t>Treasury Stock</t>
  </si>
  <si>
    <t>BLUE - Enter as NEGATIVE (reduces equity)</t>
  </si>
  <si>
    <t>Row 40</t>
  </si>
  <si>
    <t>Net Income</t>
  </si>
  <si>
    <t>GREEN AUTO - Links from IS row 27. Do not edit.</t>
  </si>
  <si>
    <t>Row 42</t>
  </si>
  <si>
    <t>Retained Earnings End</t>
  </si>
  <si>
    <t>FORMULA = Beg RE + Net Income minus Dividends</t>
  </si>
  <si>
    <t>Row 44</t>
  </si>
  <si>
    <t>Total Shareholders Equity</t>
  </si>
  <si>
    <t>FORMULA = Common Stock + End RE + Treasury Stock</t>
  </si>
  <si>
    <t>Row 47</t>
  </si>
  <si>
    <t>CHECK: BS Balanced?</t>
  </si>
  <si>
    <t>FORMULA - Shows Balanced when Total Assets equals Total L and E</t>
  </si>
  <si>
    <t>NOTE: Out of Balance fix: (1) Row 39 = prior year Row 42. (2) Row 44 formula = B38+B42+B43. (3) SUM ranges cover all rows.</t>
  </si>
  <si>
    <t>CASH FLOW STATEMENT  -  AR and AP rows 8 and 9 AUTO-DERIVE from Balance Sheet</t>
  </si>
  <si>
    <t>GREEN AUTO - Links from IS. Do not edit.</t>
  </si>
  <si>
    <t>Plus D&amp;A</t>
  </si>
  <si>
    <t>GREEN AUTO - Links from IS row 14 (non-cash add-back)</t>
  </si>
  <si>
    <t>Plus Stock-Based Compensation</t>
  </si>
  <si>
    <t>BLUE - Non-cash; enter as positive</t>
  </si>
  <si>
    <t>Change in Accounts Receivable</t>
  </si>
  <si>
    <t>GREEN AUTO = -(AR ending minus AR beg from BS). Do NOT enter.</t>
  </si>
  <si>
    <t>Change in Accounts Payable</t>
  </si>
  <si>
    <t>GREEN AUTO = AP ending minus AP beg from BS. Do NOT enter.</t>
  </si>
  <si>
    <t>Capital Expenditures</t>
  </si>
  <si>
    <t>BLUE - Enter as NEGATIVE. Or link from PP&amp;E schedule.</t>
  </si>
  <si>
    <t>Free Cash Flow</t>
  </si>
  <si>
    <t>FORMULA = CFO + CapEx</t>
  </si>
  <si>
    <t>PP&amp;E AND DEBT SCHEDULE  -  Fill in, then wire to IS, BS, CFS</t>
  </si>
  <si>
    <t>Row or Formula</t>
  </si>
  <si>
    <t>Input or Wire-Up</t>
  </si>
  <si>
    <t>Row 6: CapEx</t>
  </si>
  <si>
    <t>Enter as positive (cash spent on PP&amp;E)</t>
  </si>
  <si>
    <t>Schedule rolls forward automatically</t>
  </si>
  <si>
    <t>Row 10: Depreciation</t>
  </si>
  <si>
    <t>Enter as NEGATIVE each year</t>
  </si>
  <si>
    <t>Grows accumulated depreciation</t>
  </si>
  <si>
    <t>Rows 33 and 36: Interest Rates</t>
  </si>
  <si>
    <t>ST and LT rates as decimals</t>
  </si>
  <si>
    <t>0.065 = 6.5%</t>
  </si>
  <si>
    <t>WIRE-UP: Enter these formulas after completing the PP&amp;E schedule</t>
  </si>
  <si>
    <t>Destination</t>
  </si>
  <si>
    <t>Formula Pattern (F=FY25, G=FY26, H=FY27, I=FY28)</t>
  </si>
  <si>
    <t>What It Links</t>
  </si>
  <si>
    <t>IS row 14 - D&amp;A</t>
  </si>
  <si>
    <t>D&amp;A feed into Income Statement</t>
  </si>
  <si>
    <t>IS row 21 - Interest</t>
  </si>
  <si>
    <t>Interest expense (sign-flipped)</t>
  </si>
  <si>
    <t>BS row 12 - Gross PP&amp;E</t>
  </si>
  <si>
    <t>Ending gross PP&amp;E into Balance Sheet</t>
  </si>
  <si>
    <t>BS row 13 - Accum Dep</t>
  </si>
  <si>
    <t>Ending accumulated depreciation</t>
  </si>
  <si>
    <t>BS row 25 - ST Debt</t>
  </si>
  <si>
    <t>Ending short-term debt</t>
  </si>
  <si>
    <t>BS row 31 - LT Debt</t>
  </si>
  <si>
    <t>Ending long-term debt</t>
  </si>
  <si>
    <t>CFS row 12 - CapEx</t>
  </si>
  <si>
    <t>CapEx negated for CFS outflow</t>
  </si>
  <si>
    <t>Replace Sheet7 in formulas above with: PP&amp;E &amp; Debt Schedule</t>
  </si>
  <si>
    <t>6.  FINANCIAL RATIOS DICTIONARY</t>
  </si>
  <si>
    <t>Metric</t>
  </si>
  <si>
    <t>Formula</t>
  </si>
  <si>
    <t>Healthy Range and Notes</t>
  </si>
  <si>
    <t>Gross Profit divided by Revenue</t>
  </si>
  <si>
    <t>Greater than 40 pct. SaaS typically greater than 70 pct.</t>
  </si>
  <si>
    <t>EBIT divided by Revenue</t>
  </si>
  <si>
    <t>Greater than 15 pct</t>
  </si>
  <si>
    <t>EBITDA Margin Pct</t>
  </si>
  <si>
    <t>EBITDA divided by Revenue</t>
  </si>
  <si>
    <t>Greater than 20 pct (Non-GAAP metric)</t>
  </si>
  <si>
    <t>Net Margin Pct</t>
  </si>
  <si>
    <t>Net Income divided by Revenue</t>
  </si>
  <si>
    <t>Greater than 10 pct</t>
  </si>
  <si>
    <t>Return on Assets ROA</t>
  </si>
  <si>
    <t>Net Income divided by Total Assets</t>
  </si>
  <si>
    <t>Greater than 5 pct</t>
  </si>
  <si>
    <t>Return on Equity ROE</t>
  </si>
  <si>
    <t>Net Income divided by Total Equity</t>
  </si>
  <si>
    <t>Current Ratio</t>
  </si>
  <si>
    <t>Current Assets divided by Current Liabilities</t>
  </si>
  <si>
    <t>Greater than 2.0x. Less than 1.0x = liquidity risk.</t>
  </si>
  <si>
    <t>Quick Ratio</t>
  </si>
  <si>
    <t>(CA minus Inventory) divided by CL</t>
  </si>
  <si>
    <t>Greater than 1.0x</t>
  </si>
  <si>
    <t>Cash Ratio</t>
  </si>
  <si>
    <t>Cash divided by CL</t>
  </si>
  <si>
    <t>Greater than 0.5x (most conservative measure)</t>
  </si>
  <si>
    <t>Debt to Equity</t>
  </si>
  <si>
    <t>(ST + LT Debt) divided by Equity</t>
  </si>
  <si>
    <t>Less than 1.0x. Greater than 2x = highly leveraged.</t>
  </si>
  <si>
    <t>Net Debt to EBITDA</t>
  </si>
  <si>
    <t>(ST+LT Debt minus Cash) divided by EBITDA</t>
  </si>
  <si>
    <t>Less than 2.0x. Greater than 4x = stressed. Primary lender covenant.</t>
  </si>
  <si>
    <t>Interest Coverage</t>
  </si>
  <si>
    <t>EBIT divided by Interest Expense</t>
  </si>
  <si>
    <t>Greater than 3.0x. Less than 1.5x = distress zone.</t>
  </si>
  <si>
    <t>DSO (days)</t>
  </si>
  <si>
    <t>AR divided by Revenue times 365</t>
  </si>
  <si>
    <t>Less than 45 days. Lower = faster collections.</t>
  </si>
  <si>
    <t>DPO (days)</t>
  </si>
  <si>
    <t>AP divided by COGS times 365</t>
  </si>
  <si>
    <t>Greater than 30 days. Higher = better supplier terms.</t>
  </si>
  <si>
    <t>DIO (days)</t>
  </si>
  <si>
    <t>Inventory divided by COGS times 365</t>
  </si>
  <si>
    <t>Less than 60 days. Lower = faster inventory turns.</t>
  </si>
  <si>
    <t>Cash Conversion Cycle</t>
  </si>
  <si>
    <t>DSO + DIO minus DPO</t>
  </si>
  <si>
    <t>Less than 30 days. Negative = best-in-class.</t>
  </si>
  <si>
    <t>CFO to Net Income</t>
  </si>
  <si>
    <t>Cash from Operations divided by Net Income</t>
  </si>
  <si>
    <t>Greater than 1.0x. Below 1.0x = possible accrual inflation.</t>
  </si>
  <si>
    <t>FCF Margin Pct</t>
  </si>
  <si>
    <t>Free Cash Flow divided by Revenue</t>
  </si>
  <si>
    <t>DuPont ROE</t>
  </si>
  <si>
    <t>Net Margin times Asset Turnover times Equity Multiplier</t>
  </si>
  <si>
    <t>Diagnoses which driver (profit/efficiency/leverage) dominates</t>
  </si>
  <si>
    <t>Altman Z-Score</t>
  </si>
  <si>
    <t>1.2*X1 + 1.4*X2 + 3.3*X3 + 0.6*X4 + 1.0*X5</t>
  </si>
  <si>
    <t>Greater than 2.99 Safe - 1.81 to 2.99 Grey zone - Less than 1.81 Distress</t>
  </si>
  <si>
    <t>7.  GAAP COMPLIANCE NOTES</t>
  </si>
  <si>
    <t>Standard</t>
  </si>
  <si>
    <t>Requirement</t>
  </si>
  <si>
    <t>In This Template</t>
  </si>
  <si>
    <t>ASC 606 Revenue</t>
  </si>
  <si>
    <t>Recognize when performance obligations satisfied - not when cash received</t>
  </si>
  <si>
    <t>Revenue disaggregation in Assumptions; Deferred Revenue on BS row 27</t>
  </si>
  <si>
    <t>ASC 842 Leases</t>
  </si>
  <si>
    <t>Operating leases MUST appear on balance sheet since 2019</t>
  </si>
  <si>
    <t>ROU Asset (BS row 17), Lease Liability Current (row 28), LT (row 34)</t>
  </si>
  <si>
    <t>ASC 220 Comp Income</t>
  </si>
  <si>
    <t>OCI items affecting equity but not flowing through IS shown separately</t>
  </si>
  <si>
    <t>IS rows 29-31 (FX and unrealized gains)</t>
  </si>
  <si>
    <t>ASC 260 EPS</t>
  </si>
  <si>
    <t>Both basic AND diluted EPS must be disclosed</t>
  </si>
  <si>
    <t>Basic EPS rows 36-37; Diluted EPS rows 34-35 in IS</t>
  </si>
  <si>
    <t>ASC 350 Goodwill</t>
  </si>
  <si>
    <t>NOT amortized; annual impairment test required</t>
  </si>
  <si>
    <t>Impairment charge on IS row 38; BS row 15 stable unless impaired</t>
  </si>
  <si>
    <t>ASC 740 Taxes</t>
  </si>
  <si>
    <t>Current AND deferred taxes must be recognized</t>
  </si>
  <si>
    <t>Tax schedule in Assumptions rows 6-11; Deferred Tax on BS row 32</t>
  </si>
  <si>
    <t>8.  COMMON ERRORS AND FIXES</t>
  </si>
  <si>
    <t>Error Seen</t>
  </si>
  <si>
    <t>Likely Cause</t>
  </si>
  <si>
    <t>Fix</t>
  </si>
  <si>
    <t>BS row 47 shows Out of Balance</t>
  </si>
  <si>
    <t>Row 39 Beg RE does not equal prior year Row 42</t>
  </si>
  <si>
    <t>Set E39=D42, F39=E42, G39=F42, H39=G42, I39=H42</t>
  </si>
  <si>
    <t>BS row 47 still shows Out of Balance</t>
  </si>
  <si>
    <t>Row 44 Total Equity formula broken</t>
  </si>
  <si>
    <t>Restore: =B38+B42+B43 (APIC + End RE + Treasury Stock)</t>
  </si>
  <si>
    <t>VALUE error in Dashboard ratios</t>
  </si>
  <si>
    <t>IS/BS source cell returns text not number</t>
  </si>
  <si>
    <t>Ensure IS/BS formulas return 0 when denominator is blank</t>
  </si>
  <si>
    <t>Trend arrows show dash character</t>
  </si>
  <si>
    <t>FY2023A or FY2024A IS columns are empty</t>
  </si>
  <si>
    <t>Enter actuals for at least FY2023A and FY2024A</t>
  </si>
  <si>
    <t>Pro Forma shows all zeros</t>
  </si>
  <si>
    <t>Assumptions C4 has a typo</t>
  </si>
  <si>
    <t>C4 must be exactly: Base or Bull or Bear (capital letter)</t>
  </si>
  <si>
    <t>Revenue Mismatch in Assumptions</t>
  </si>
  <si>
    <t>Rows 14-16 don't sum to IS revenue</t>
  </si>
  <si>
    <t>Update rows 14+15+16 to equal the IS revenue figure</t>
  </si>
  <si>
    <t>Altman Z-Score shows error</t>
  </si>
  <si>
    <t>Balance Sheet data is all zeros</t>
  </si>
  <si>
    <t>Enter BS actuals for at least FY2024A (TTM column)</t>
  </si>
  <si>
    <t>CFS ending cash does not match BS cash</t>
  </si>
  <si>
    <t>Wrong year linked in CFS beginning cash row</t>
  </si>
  <si>
    <t>Confirm BS row 6 = ending cash; CFS beginning = prior year BS cash</t>
  </si>
  <si>
    <t>9.  GLOSSARY OF KEY TERMS</t>
  </si>
  <si>
    <t>Term</t>
  </si>
  <si>
    <t>Definition</t>
  </si>
  <si>
    <t>GAAP</t>
  </si>
  <si>
    <t>Generally Accepted Accounting Principles - US standard set by FASB</t>
  </si>
  <si>
    <t>EBIT / EBITDA</t>
  </si>
  <si>
    <t>Earnings Before Interest and Taxes / plus Depreciation and Amortization</t>
  </si>
  <si>
    <t>FCF</t>
  </si>
  <si>
    <t>Free Cash Flow = CFO + CapEx - cash after investing in the business</t>
  </si>
  <si>
    <t>DSO / DPO / DIO</t>
  </si>
  <si>
    <t>Days Sales Outstanding / Days Payable Outstanding / Days Inventory Outstanding</t>
  </si>
  <si>
    <t>CCC</t>
  </si>
  <si>
    <t>Cash Conversion Cycle = DSO + DIO minus DPO - full working capital cycle</t>
  </si>
  <si>
    <t>ROU Asset</t>
  </si>
  <si>
    <t>Right-of-Use Asset - capitalized operating lease per ASC 842</t>
  </si>
  <si>
    <t>Deferred Revenue</t>
  </si>
  <si>
    <t>Cash received before service delivered - a liability per ASC 606</t>
  </si>
  <si>
    <t>Net Debt</t>
  </si>
  <si>
    <t>Total Debt minus Cash</t>
  </si>
  <si>
    <t>DuPont Analysis</t>
  </si>
  <si>
    <t>ROE decomposed: Net Margin times Asset Turnover times Equity Multiplier</t>
  </si>
  <si>
    <t>Bankruptcy prediction model using 5 ratios (Altman, 1968)</t>
  </si>
  <si>
    <t>OCI</t>
  </si>
  <si>
    <t>Other Comprehensive Income - equity changes bypassing the income statement</t>
  </si>
  <si>
    <t>SBC</t>
  </si>
  <si>
    <t>Stock-Based Compensation - non-cash expense; added back in CFS</t>
  </si>
  <si>
    <t>CapEx</t>
  </si>
  <si>
    <t>Capital Expenditures - cash spent on property, plant and equipment</t>
  </si>
  <si>
    <t>Working Capital</t>
  </si>
  <si>
    <t>Current Assets minus Current Liabilities - short-term liquidity measure</t>
  </si>
  <si>
    <t>Shares repurchased by company - reduces equity (entered as negative)</t>
  </si>
  <si>
    <t>Equity Multiplier</t>
  </si>
  <si>
    <t>Total Assets divided by Total Equity - leverage component of DuPont ROE</t>
  </si>
  <si>
    <t>Built with GAAP compliance per ASC 220, 260, 350, 606, 740, and 842  |  For additional detail see the Instructions tab within this workbook</t>
  </si>
  <si>
    <t>INSTRUCTIONS &amp; DATA DICTIONARY</t>
  </si>
  <si>
    <t>This tab explains how to use the financial model template. Read before populating.</t>
  </si>
  <si>
    <t>COLOR CODING GUIDE</t>
  </si>
  <si>
    <t>BLUE text</t>
  </si>
  <si>
    <t>Sample Text</t>
  </si>
  <si>
    <t>Hardcoded input cells — numbers you enter manually.                        Example: Revenue, COGS, CapEx, shares outstanding.</t>
  </si>
  <si>
    <t>Example</t>
  </si>
  <si>
    <t>BLACK text</t>
  </si>
  <si>
    <t>Formula cells — automatically calculated. Do not overwrite.                Example: Gross Profit = Revenue − COGS.</t>
  </si>
  <si>
    <t>GREEN text</t>
  </si>
  <si>
    <t>Cross-sheet links — value pulled from another tab.                         Example: Net Income in BS linked from Income Statement.</t>
  </si>
  <si>
    <t>RED text</t>
  </si>
  <si>
    <t>External links — data from outside this workbook (Bloomberg, FactSet, etc.)</t>
  </si>
  <si>
    <t>YELLOW bg</t>
  </si>
  <si>
    <t>Key assumption cell requiring attention or needing update.</t>
  </si>
  <si>
    <t>NAVY bg</t>
  </si>
  <si>
    <t>Section total / grand total row — white font.</t>
  </si>
  <si>
    <t>LIGHT BLUE bg</t>
  </si>
  <si>
    <t>Section sub-header or grouping label.</t>
  </si>
  <si>
    <t>TAB-BY-TAB GUIDE</t>
  </si>
  <si>
    <t>How to Use</t>
  </si>
  <si>
    <t>Key Input Cells</t>
  </si>
  <si>
    <t>Historical &amp; forecast P&amp;L</t>
  </si>
  <si>
    <t>Enter Revenue, COGS, R&amp;D, SG&amp;A, D&amp;A, Interest Exp/Income, Other, Tax Rate, Shares Outstanding per year. All subtotals auto-calculate.</t>
  </si>
  <si>
    <t>Rows 5,8,12,13,14,21,22,23,25,34,36 — all blue-font cells</t>
  </si>
  <si>
    <t>Assets, liabilities, equity snapshot per year</t>
  </si>
  <si>
    <t>Enter all asset and liability line items. Equity roll-forward auto-calculates (Net Income links from IS). Check row 47 shows ✓ Balanced.</t>
  </si>
  <si>
    <t>All blue rows except formulas. Key: Row 39 (Beg RE) should = prior year Row 42.</t>
  </si>
  <si>
    <t>Cash movements reconciliation</t>
  </si>
  <si>
    <t>Enter SBC (row 7), CapEx (row 12), Acquisitions (row 13), Debt issuance/repayment (row 16), Equity buybacks (row 17). AR/AP auto-link from BS.</t>
  </si>
  <si>
    <t>Rows 7, 12, 13, 16, 17 — blue cells. Rows 8–9 auto-derive from BS.</t>
  </si>
  <si>
    <t>Central scenario control panel</t>
  </si>
  <si>
    <t>1) Set scenario toggle (C4) to Base, Bull, or Bear. 2) Adjust assumption values in rows 23–28 for each scenario. 3) Add revenue disaggregation for ASC 606 disclosure.</t>
  </si>
  <si>
    <t>C4 (scenario toggle), B23:D28 (scenario assumption table)</t>
  </si>
  <si>
    <t>Fully formula-driven 5-year forecast IS</t>
  </si>
  <si>
    <t>Read-only — do not enter data here. Change Assumptions sheet to update. Working capital section (rows 38–46) shows AR/AP/Inventory projections.</t>
  </si>
  <si>
    <t>None — all formulas. Change Assumptions to update.</t>
  </si>
  <si>
    <t>Scenario Analysis</t>
  </si>
  <si>
    <t>Side-by-side Base/Bull/Bear comparison</t>
  </si>
  <si>
    <t>Read-only output table. See all three scenarios simultaneously. Useful for board presentations and sensitivity reviews.</t>
  </si>
  <si>
    <t>None — change Assumptions sheet to update Base/Bull/Bear values.</t>
  </si>
  <si>
    <t>PP&amp;E roll-forward and debt amortization</t>
  </si>
  <si>
    <t>Enter CapEx, disposals, depreciation (rows 6,7,10,11). Enter debt borrowings/repayments and interest rates (rows 21,22,26,27,33,36). Wire results back to IS/BS using the notes in rows 40–47.</t>
  </si>
  <si>
    <t>Blue cells: rows 6,7,10,11 (PP&amp;E); rows 21,22,26,27,33,36 (Debt)</t>
  </si>
  <si>
    <t>Variance &amp; Bridge</t>
  </si>
  <si>
    <t>Year-over-year change analysis</t>
  </si>
  <si>
    <t>Read-only — all formulas from IS. Review YoY tables (rows 19–24). Use waterfall data blocks (rows 28–36) to build bridge charts in Excel.</t>
  </si>
  <si>
    <t>None — read-only. Use waterfall data A27:C36 and E27:G36 for charts.</t>
  </si>
  <si>
    <t>Live KPI dashboard with 26 financial ratios</t>
  </si>
  <si>
    <t>Read-only output. All charts and ratios auto-update as IS/BS/CFS are populated. Trend arrows show FY23A vs FY24A direction.</t>
  </si>
  <si>
    <t>None — outputs only.</t>
  </si>
  <si>
    <t>DATA DICTIONARY — KEY METRICS</t>
  </si>
  <si>
    <t>Interpretation</t>
  </si>
  <si>
    <t>GAAP/Standard</t>
  </si>
  <si>
    <t>Gross Margin %</t>
  </si>
  <si>
    <t>Gross Profit / Revenue</t>
  </si>
  <si>
    <t>% of revenue retained after direct production costs. &gt;60% = high-quality/SaaS; &lt;30% = commodity/manufacturing.</t>
  </si>
  <si>
    <t>GAAP IS</t>
  </si>
  <si>
    <t>EBIT Margin %</t>
  </si>
  <si>
    <t>EBIT / Revenue</t>
  </si>
  <si>
    <t>Operating profitability before financing costs and taxes. Peer comparable metric.</t>
  </si>
  <si>
    <t>EBITDA Margin %</t>
  </si>
  <si>
    <t>EBITDA / Revenue</t>
  </si>
  <si>
    <t>Proxy for cash generation from operations. Common in debt analysis and M&amp;A.</t>
  </si>
  <si>
    <t>Non-GAAP (reconcile to NI)</t>
  </si>
  <si>
    <t>Net Margin %</t>
  </si>
  <si>
    <t>Net Income / Revenue</t>
  </si>
  <si>
    <t>Bottom-line profitability. Impacted by tax strategy, leverage, and one-time items.</t>
  </si>
  <si>
    <t>Current Assets / Current Liabilities</t>
  </si>
  <si>
    <t>&gt;2.0 = strong; 1.0–2.0 = adequate; &lt;1.0 = liquidity risk. Include Deferred Revenue in CL per ASC 606.</t>
  </si>
  <si>
    <t>GAAP BS (ASC 606/842)</t>
  </si>
  <si>
    <t>(CA − Inventory) / CL</t>
  </si>
  <si>
    <t>More conservative liquidity measure. Excludes illiquid inventory.</t>
  </si>
  <si>
    <t>GAAP BS</t>
  </si>
  <si>
    <t>Debt/Equity</t>
  </si>
  <si>
    <t>(ST Debt + LT Debt) / Total Equity</t>
  </si>
  <si>
    <t>&lt;1.0 = conservative; 1–2 = moderate; &gt;2 = highly leveraged.</t>
  </si>
  <si>
    <t>Net Debt/EBITDA</t>
  </si>
  <si>
    <t>(ST+LT Debt − Cash) / EBITDA</t>
  </si>
  <si>
    <t>&lt;2x = investment grade; 2–4x = leveraged; &gt;4x = distressed. Primary lender covenant metric.</t>
  </si>
  <si>
    <t>Non-GAAP; widely used</t>
  </si>
  <si>
    <t>EBIT / Interest Expense</t>
  </si>
  <si>
    <t>&gt;3x = safe; 1.5–3x = caution; &lt;1.5x = distress. Tests ability to service debt.</t>
  </si>
  <si>
    <t>GAAP (EBIT from IS)</t>
  </si>
  <si>
    <t>DSO</t>
  </si>
  <si>
    <t>AR / Revenue × 365</t>
  </si>
  <si>
    <t>Days outstanding on receivables. Lower = faster collections. Compare to peer median.</t>
  </si>
  <si>
    <t>GAAP (AR days)</t>
  </si>
  <si>
    <t>DPO</t>
  </si>
  <si>
    <t>AP / COGS × 365</t>
  </si>
  <si>
    <t>Days outstanding on payables. Higher = better supplier terms (working capital benefit).</t>
  </si>
  <si>
    <t>GAAP (AP days)</t>
  </si>
  <si>
    <t>DSO + DIO − DPO</t>
  </si>
  <si>
    <t>Cash Conversion Cycle. Negative = best-in-class (Amazon model). Lower = more efficient.</t>
  </si>
  <si>
    <t>Working capital metric</t>
  </si>
  <si>
    <t>1.2×X1+1.4×X2+3.3×X3+0.6×X4+1.0×X5</t>
  </si>
  <si>
    <t>&gt;2.99 Safe; 1.81–2.99 Grey zone; &lt;1.81 Distress. Bankruptcy prediction model (1968).</t>
  </si>
  <si>
    <t>Academic / Credit analysis</t>
  </si>
  <si>
    <t>Net Margin × Asset Turnover × Equity Multiplier</t>
  </si>
  <si>
    <t>Decomposes ROE into profitability, efficiency, and leverage drivers. Identifies what drives returns.</t>
  </si>
  <si>
    <t>GAAP IS + BS</t>
  </si>
  <si>
    <t>CFO + CapEx</t>
  </si>
  <si>
    <t>True cash generation after capex. Primary valuation driver in DCF. Higher FCF conversion = better quality earnings.</t>
  </si>
  <si>
    <t>Non-GAAP; per CFS + IS</t>
  </si>
  <si>
    <t>QUICK-START CHECKLIST</t>
  </si>
  <si>
    <t>Enter FY2022A–FY2024A actuals (blue cells): Revenue, COGS, R&amp;D, SG&amp;A, D&amp;A, Interest, Shares.</t>
  </si>
  <si>
    <t>Enter FY2022A–FY2024A actuals. Verify row 47 = ✓ Balanced for all years.</t>
  </si>
  <si>
    <t>Enter SBC, CapEx, debt/equity activity. Confirm CFO reconciles to IS Net Income.</t>
  </si>
  <si>
    <t>Enter CapEx, depreciation, debt amounts and rates. Wire back to IS/BS per notes in rows 40–47.</t>
  </si>
  <si>
    <t>Set scenario toggle (C4). Adjust Base/Bull/Bear assumptions in rows 23–28.</t>
  </si>
  <si>
    <t>Review — no inputs needed. Verify revenue and margins look right for your scenario.</t>
  </si>
  <si>
    <t>Review all 26 ratios and 8 charts. Conditional formatting shows green/yellow/red health zones.</t>
  </si>
  <si>
    <t>Compare all three scenarios side-by-side. Present to stakeholders.</t>
  </si>
  <si>
    <t>ASSUMPTIONS &amp; SCENARIO CONTROL</t>
  </si>
  <si>
    <t>All blue cells are inputs. Green = linked from financial statements. Scenario toggle switches Base / Bull / Bear sets.</t>
  </si>
  <si>
    <t>SCENARIO TOGGLE</t>
  </si>
  <si>
    <t>Active Scenario →</t>
  </si>
  <si>
    <t>Base</t>
  </si>
  <si>
    <t>← Change to: Base | Bull | Bear</t>
  </si>
  <si>
    <t>TAX RATE SCHEDULE (ASC 740)</t>
  </si>
  <si>
    <t>FY2022A</t>
  </si>
  <si>
    <t>FY2023A</t>
  </si>
  <si>
    <t>FY2024A</t>
  </si>
  <si>
    <t>FY2025E</t>
  </si>
  <si>
    <t>FY2026E</t>
  </si>
  <si>
    <t>FY2027E</t>
  </si>
  <si>
    <t>FY2028E</t>
  </si>
  <si>
    <t>FY2029E</t>
  </si>
  <si>
    <t xml:space="preserve">  US Federal Statutory Rate</t>
  </si>
  <si>
    <t xml:space="preserve">  State &amp; Local Taxes (addl.)</t>
  </si>
  <si>
    <t xml:space="preserve">  Other Permanent Differences</t>
  </si>
  <si>
    <t>EFFECTIVE TAX RATE</t>
  </si>
  <si>
    <t xml:space="preserve">  Deferred Tax Impact (% of EBT)</t>
  </si>
  <si>
    <t>REVENUE DISAGGREGATION (ASC 606)</t>
  </si>
  <si>
    <t xml:space="preserve">  Product / Goods Revenue</t>
  </si>
  <si>
    <t xml:space="preserve">  Service / Subscription Revenue</t>
  </si>
  <si>
    <t xml:space="preserve">  Other / Licensing Revenue</t>
  </si>
  <si>
    <t>TOTAL REVENUE (check vs. IS)</t>
  </si>
  <si>
    <t xml:space="preserve">  IS Revenue (auto-check)</t>
  </si>
  <si>
    <t xml:space="preserve">  CHECK: Disagg = IS?</t>
  </si>
  <si>
    <t>SCENARIO ASSUMPTIONS — Use CHOOSE(MATCH(C4,{"Base","Bull","Bear"},0), Base, Bull, Bear) in IS/BS/CFS</t>
  </si>
  <si>
    <t>Base Case</t>
  </si>
  <si>
    <t>Bull Case</t>
  </si>
  <si>
    <t>Bear Case</t>
  </si>
  <si>
    <t>ACTIVE (from toggle)</t>
  </si>
  <si>
    <t>Note</t>
  </si>
  <si>
    <t>Revenue Growth (FY25E)</t>
  </si>
  <si>
    <t>Plug into IS Revenue growth for FY25E</t>
  </si>
  <si>
    <t>Drives COGS = Revenue × (1 - Gross Margin %)</t>
  </si>
  <si>
    <t>Drives OpEx as residual</t>
  </si>
  <si>
    <t>CapEx as % of Revenue</t>
  </si>
  <si>
    <t>CapEx Intensity — feeds CFS CapEx line</t>
  </si>
  <si>
    <t>DSO Target (days)</t>
  </si>
  <si>
    <t>Drives projected AR balance in BS</t>
  </si>
  <si>
    <t>DPO Target (days)</t>
  </si>
  <si>
    <t>Drives projected AP balance in BS</t>
  </si>
  <si>
    <t>MULTI-YEAR GROWTH SCHEDULE (FY2026E–FY2029E)</t>
  </si>
  <si>
    <t>Base Revenue Growth</t>
  </si>
  <si>
    <t>Base Gross Margin %</t>
  </si>
  <si>
    <t>Base EBIT Margin %</t>
  </si>
  <si>
    <t>Base CapEx % Revenue</t>
  </si>
  <si>
    <t>ADDITIONAL OPERATING ASSUMPTIONS</t>
  </si>
  <si>
    <t>Active</t>
  </si>
  <si>
    <t>FY Cols</t>
  </si>
  <si>
    <t>SBC % of Revenue</t>
  </si>
  <si>
    <t>Used in CFS row 7 and equity dilution estimate</t>
  </si>
  <si>
    <t>Dividend Payout %</t>
  </si>
  <si>
    <t>Dividends / Net Income. Drives BS equity roll-forward row 41</t>
  </si>
  <si>
    <t>D&amp;A % of Revenue</t>
  </si>
  <si>
    <t>Links to IS row 14 when PP&amp;E schedule not used</t>
  </si>
  <si>
    <t>Diluted Share Count (mm)</t>
  </si>
  <si>
    <t>Used in EPS calculation — IS rows 34 &amp; 36</t>
  </si>
  <si>
    <t>Working Capital % Rev</t>
  </si>
  <si>
    <t>NWC as % of revenue — quick working capital proxy</t>
  </si>
  <si>
    <t>Debt Repayment ($mm/yr)</t>
  </si>
  <si>
    <t>Annual debt paydown — links to CFS row 16 and debt schedule</t>
  </si>
  <si>
    <t>FINANCIAL DASHBOARD</t>
  </si>
  <si>
    <t>KEY FINANCIAL RATIOS</t>
  </si>
  <si>
    <t>⚡ All charts update automatically as data is entered in the Income Statement, Balance Sheet, and Cash Flow Statement tabs.</t>
  </si>
  <si>
    <t>Ratio</t>
  </si>
  <si>
    <t>Benchmark</t>
  </si>
  <si>
    <t>TTM</t>
  </si>
  <si>
    <t>Trend</t>
  </si>
  <si>
    <t>── PROFITABILITY ──</t>
  </si>
  <si>
    <t>1. Gross Profit Margin</t>
  </si>
  <si>
    <t>High &gt;50% | Avg 20-40%</t>
  </si>
  <si>
    <t>Gross Profit</t>
  </si>
  <si>
    <t>CFO</t>
  </si>
  <si>
    <t>2. EBIT (Operating) Margin</t>
  </si>
  <si>
    <t>High &gt;20% | Avg 8-15%</t>
  </si>
  <si>
    <t>EBITDA</t>
  </si>
  <si>
    <t>3. Net Profit Margin</t>
  </si>
  <si>
    <t>High &gt;15% | Avg 5-10%</t>
  </si>
  <si>
    <t>EBIT</t>
  </si>
  <si>
    <t>Total Assets</t>
  </si>
  <si>
    <t>4. Return on Assets (ROA)</t>
  </si>
  <si>
    <t>High &gt;10% | Avg 4-8%</t>
  </si>
  <si>
    <t>Total Liabilities</t>
  </si>
  <si>
    <t>5. Return on Equity (ROE)</t>
  </si>
  <si>
    <t>High &gt;20% | Avg 10-15%</t>
  </si>
  <si>
    <t>── LIQUIDITY ──</t>
  </si>
  <si>
    <t>CFI</t>
  </si>
  <si>
    <t>6. Current Ratio</t>
  </si>
  <si>
    <t>Healthy 1.2–2.0x</t>
  </si>
  <si>
    <t>CFF</t>
  </si>
  <si>
    <t>7. Quick Ratio (Acid-Test)</t>
  </si>
  <si>
    <t>Healthy 1.0–1.5x</t>
  </si>
  <si>
    <t>8. Cash Ratio</t>
  </si>
  <si>
    <t>Avg 0.2–0.5x</t>
  </si>
  <si>
    <t>── LEVERAGE ──</t>
  </si>
  <si>
    <t>9. Debt-to-Equity</t>
  </si>
  <si>
    <t>Low &lt;0.5x | Mod 0.5–1.5x</t>
  </si>
  <si>
    <t>📊  CHARTS — All visuals are live-linked to the Income Statement, Balance Sheet &amp; Cash Flow Statement</t>
  </si>
  <si>
    <t>10. Debt-to-Assets</t>
  </si>
  <si>
    <t>Low &lt;30% | Avg 30–60%</t>
  </si>
  <si>
    <t>11. Interest Coverage (EBIT/Int. Exp.)</t>
  </si>
  <si>
    <t>Safe &gt;6x | Risky &lt;2x</t>
  </si>
  <si>
    <t>── EFFICIENCY ──</t>
  </si>
  <si>
    <t>12. Asset Turnover</t>
  </si>
  <si>
    <t>High &gt;1.5x | Avg 0.8–1.5x</t>
  </si>
  <si>
    <t>13. Inventory Turnover</t>
  </si>
  <si>
    <t>High &gt;8x | Avg 4–8x</t>
  </si>
  <si>
    <t>14. Receivables Turnover (DSO)</t>
  </si>
  <si>
    <t>Good &lt;30d | Avg 30–60d</t>
  </si>
  <si>
    <t>── CASH FLOW QUALITY ──</t>
  </si>
  <si>
    <t>15. CFO / Net Income (Earnings Quality)</t>
  </si>
  <si>
    <t>Strong &gt;1.2x | Weak &lt;0.8x</t>
  </si>
  <si>
    <t>16. CFO / Total Debt</t>
  </si>
  <si>
    <t>High &gt;0.4x | Low &lt;0.2x</t>
  </si>
  <si>
    <t>🟢 Strong</t>
  </si>
  <si>
    <t>🟡 Average</t>
  </si>
  <si>
    <t>🔴 Weak</t>
  </si>
  <si>
    <t>Colors update automatically as numbers are entered</t>
  </si>
  <si>
    <t>── ADVANCED METRICS ──</t>
  </si>
  <si>
    <t>17. Net Debt / EBITDA</t>
  </si>
  <si>
    <t>Conservative &lt;2x | Stressed &gt;4x</t>
  </si>
  <si>
    <t>18. CapEx Intensity (CapEx / Rev)</t>
  </si>
  <si>
    <t>Asset-light &lt;3% | Heavy &gt;10%</t>
  </si>
  <si>
    <t>19. Days Inventory Outstanding (DIO)</t>
  </si>
  <si>
    <t>Lower DIO = faster inventory turns</t>
  </si>
  <si>
    <t>20. Days Payable Outstanding (DPO)</t>
  </si>
  <si>
    <t>Higher DPO = better cash retention</t>
  </si>
  <si>
    <t>21. Cash Conversion Cycle (DSO+DIO-DPO)</t>
  </si>
  <si>
    <t>Negative = exceptional. &lt;30d = strong</t>
  </si>
  <si>
    <t>22. Revenue per Share</t>
  </si>
  <si>
    <t>Higher = more revenue per share</t>
  </si>
  <si>
    <t>ROE</t>
  </si>
  <si>
    <t>── DuPont ROE Decomposition (ROE = Net Margin × Asset Turnover × Equity Multiplier) ──</t>
  </si>
  <si>
    <t xml:space="preserve">  Net Profit Margin (NI/Rev)</t>
  </si>
  <si>
    <t>driver 1 of ROE</t>
  </si>
  <si>
    <t xml:space="preserve">  Asset Turnover (Rev/Assets)</t>
  </si>
  <si>
    <t>driver 2 of ROE</t>
  </si>
  <si>
    <t xml:space="preserve">  Equity Multiplier (Assets/Equity)</t>
  </si>
  <si>
    <t>driver 3 — leverage effect on ROE</t>
  </si>
  <si>
    <t xml:space="preserve">  DuPont ROE = NM × AT × Equity Mult.</t>
  </si>
  <si>
    <t>Should = ROE (row 8). Checks decomposition</t>
  </si>
  <si>
    <t>── Altman Z-Score — Z = 1.2×X1 + 1.4×X2 + 3.3×X3 + 0.6×X4 + 1.0×X5 ──</t>
  </si>
  <si>
    <t xml:space="preserve">  X1: Working Capital / Assets</t>
  </si>
  <si>
    <t>Wt: 1.2</t>
  </si>
  <si>
    <t xml:space="preserve">  X2: Retained Earnings / Assets</t>
  </si>
  <si>
    <t>Wt: 1.4</t>
  </si>
  <si>
    <t xml:space="preserve">  X3: EBIT / Assets</t>
  </si>
  <si>
    <t>Wt: 3.3</t>
  </si>
  <si>
    <t xml:space="preserve">  X4: Equity MktCap / Total Liabilities</t>
  </si>
  <si>
    <t>Wt: 0.6 | Use mkt cap for public co.</t>
  </si>
  <si>
    <t xml:space="preserve">  X5: Revenue / Assets</t>
  </si>
  <si>
    <t>Wt: 1.0</t>
  </si>
  <si>
    <t xml:space="preserve">  ALTMAN Z-SCORE</t>
  </si>
  <si>
    <t>&gt;2.99 Safe | 1.81–2.99 Grey | &lt;1.81 Distress</t>
  </si>
  <si>
    <t>CFO / Total Debt</t>
  </si>
  <si>
    <t>📊  RATIO CHARTS — All visuals update automatically as financial statements are populated</t>
  </si>
  <si>
    <t>INCOME STATEMENT</t>
  </si>
  <si>
    <t>($mm unless noted)</t>
  </si>
  <si>
    <t>YEAR ENDING DEC 31</t>
  </si>
  <si>
    <t>REVENUE</t>
  </si>
  <si>
    <t xml:space="preserve">  Revenue</t>
  </si>
  <si>
    <t xml:space="preserve">  Revenue Growth %</t>
  </si>
  <si>
    <t>COST OF GOODS SOLD</t>
  </si>
  <si>
    <t xml:space="preserve">  Cost of Goods Sold</t>
  </si>
  <si>
    <t>GROSS PROFIT</t>
  </si>
  <si>
    <t xml:space="preserve">  Gross Margin %</t>
  </si>
  <si>
    <t>OPERATING EXPENSES</t>
  </si>
  <si>
    <t xml:space="preserve">  Research &amp; Development</t>
  </si>
  <si>
    <t xml:space="preserve">  Sales, General &amp; Administrative</t>
  </si>
  <si>
    <t xml:space="preserve">  Depreciation &amp; Amortization</t>
  </si>
  <si>
    <t xml:space="preserve">  Total Operating Expenses</t>
  </si>
  <si>
    <t>EBIT (Operating Income)</t>
  </si>
  <si>
    <t xml:space="preserve">  EBIT Margin %</t>
  </si>
  <si>
    <t xml:space="preserve">  EBITDA Margin %</t>
  </si>
  <si>
    <t>BELOW THE LINE</t>
  </si>
  <si>
    <t xml:space="preserve">  Interest Expense</t>
  </si>
  <si>
    <t xml:space="preserve">  Interest Income</t>
  </si>
  <si>
    <t xml:space="preserve">  Other Income / (Expense)</t>
  </si>
  <si>
    <t>PRE-TAX INCOME (EBT)</t>
  </si>
  <si>
    <t xml:space="preserve">  Tax Rate %</t>
  </si>
  <si>
    <t xml:space="preserve">  Income Tax Expense</t>
  </si>
  <si>
    <t>NET INCOME</t>
  </si>
  <si>
    <t xml:space="preserve">  Net Margin %</t>
  </si>
  <si>
    <t>OTHER COMPREHENSIVE INCOME (OCI)</t>
  </si>
  <si>
    <t xml:space="preserve">  FX Translation &amp; Unrealized Gains/(Losses)</t>
  </si>
  <si>
    <t>COMPREHENSIVE INCOME</t>
  </si>
  <si>
    <t>PER SHARE DATA</t>
  </si>
  <si>
    <t xml:space="preserve">  Diluted Shares Outstanding (mm)</t>
  </si>
  <si>
    <t xml:space="preserve">  EPS - Diluted</t>
  </si>
  <si>
    <t xml:space="preserve">  Basic Shares Outstanding (mm)</t>
  </si>
  <si>
    <t xml:space="preserve">  EPS - Basic</t>
  </si>
  <si>
    <t xml:space="preserve">  Goodwill Impairment (ASC 350)</t>
  </si>
  <si>
    <t>BALANCE SHEET</t>
  </si>
  <si>
    <t>AS OF DEC 31</t>
  </si>
  <si>
    <t>ASSETS</t>
  </si>
  <si>
    <t>Current Assets</t>
  </si>
  <si>
    <t xml:space="preserve">  Cash &amp; Cash Equivalents</t>
  </si>
  <si>
    <t xml:space="preserve">  Accounts Receivable</t>
  </si>
  <si>
    <t xml:space="preserve">  Inventory</t>
  </si>
  <si>
    <t xml:space="preserve">  Prepaid &amp; Other Current Assets</t>
  </si>
  <si>
    <t>Total Current Assets</t>
  </si>
  <si>
    <t>Non-Current Assets</t>
  </si>
  <si>
    <t xml:space="preserve">  Gross PP&amp;E</t>
  </si>
  <si>
    <t xml:space="preserve">  Less: Accum. Depreciation</t>
  </si>
  <si>
    <t xml:space="preserve">  Net PP&amp;E</t>
  </si>
  <si>
    <t xml:space="preserve">  Goodwill &amp; Intangibles</t>
  </si>
  <si>
    <t xml:space="preserve">  Other Non-Current Assets</t>
  </si>
  <si>
    <t xml:space="preserve">  Right-of-Use Asset, Net (ASC 842)</t>
  </si>
  <si>
    <t>Total Non-Current Assets</t>
  </si>
  <si>
    <t>TOTAL ASSETS</t>
  </si>
  <si>
    <t>LIABILITIES &amp; EQUITY</t>
  </si>
  <si>
    <t>Current Liabilities</t>
  </si>
  <si>
    <t xml:space="preserve">  Accounts Payable</t>
  </si>
  <si>
    <t xml:space="preserve">  Accrued Liabilities</t>
  </si>
  <si>
    <t xml:space="preserve">  Short-Term Debt</t>
  </si>
  <si>
    <t xml:space="preserve">  Other Current Liabilities</t>
  </si>
  <si>
    <t xml:space="preserve">  Deferred Revenue (ASC 606)</t>
  </si>
  <si>
    <t xml:space="preserve">  Operating Lease Liability - Current (ASC 842)</t>
  </si>
  <si>
    <t>Total Current Liabilities</t>
  </si>
  <si>
    <t>Non-Current Liabilities</t>
  </si>
  <si>
    <t xml:space="preserve">  Long-Term Debt</t>
  </si>
  <si>
    <t xml:space="preserve">  Deferred Tax Liabilities</t>
  </si>
  <si>
    <t xml:space="preserve">  Other Non-Current Liabilities</t>
  </si>
  <si>
    <t xml:space="preserve">  Operating Lease Liability - LT (ASC 842)</t>
  </si>
  <si>
    <t>Total Non-Current Liabilities</t>
  </si>
  <si>
    <t>TOTAL LIABILITIES</t>
  </si>
  <si>
    <t>Shareholders' Equity</t>
  </si>
  <si>
    <t xml:space="preserve">  Common Stock &amp; APIC</t>
  </si>
  <si>
    <t xml:space="preserve">  Retained Earnings (Beg.)</t>
  </si>
  <si>
    <t xml:space="preserve">  + Net Income</t>
  </si>
  <si>
    <t xml:space="preserve">  - Dividends Paid</t>
  </si>
  <si>
    <t xml:space="preserve">  Retained Earnings (End.)</t>
  </si>
  <si>
    <t xml:space="preserve">  Treasury Stock</t>
  </si>
  <si>
    <t>Total Shareholders' Equity</t>
  </si>
  <si>
    <t>TOTAL LIABILITIES &amp; EQUITY</t>
  </si>
  <si>
    <t xml:space="preserve">  Difference (Assets - L&amp;E)</t>
  </si>
  <si>
    <t>CASH FLOW STATEMENT</t>
  </si>
  <si>
    <t>OPERATING ACTIVITIES</t>
  </si>
  <si>
    <t xml:space="preserve">  Net Income</t>
  </si>
  <si>
    <t xml:space="preserve">    + D&amp;A</t>
  </si>
  <si>
    <t xml:space="preserve">    + Stock-Based Compensation</t>
  </si>
  <si>
    <t xml:space="preserve">    (Inc)/Dec in AR  [auto from BS]</t>
  </si>
  <si>
    <t xml:space="preserve">    Inc/(Dec) in AP  [auto from BS]</t>
  </si>
  <si>
    <t>CASH FROM OPERATIONS (CFO)</t>
  </si>
  <si>
    <t>INVESTING ACTIVITIES</t>
  </si>
  <si>
    <t xml:space="preserve">  Capital Expenditures (CapEx)</t>
  </si>
  <si>
    <t xml:space="preserve">  Acquisitions &amp; Investments</t>
  </si>
  <si>
    <t>CASH FROM INVESTING (CFI)</t>
  </si>
  <si>
    <t>FINANCING ACTIVITIES</t>
  </si>
  <si>
    <t xml:space="preserve">  Debt Issuance / (Repayment)</t>
  </si>
  <si>
    <t xml:space="preserve">  Equity Issuance / (Buyback)</t>
  </si>
  <si>
    <t xml:space="preserve">  Dividends Paid</t>
  </si>
  <si>
    <t>CASH FROM FINANCING (CFF)</t>
  </si>
  <si>
    <t>CASH SUMMARY &amp; FCF</t>
  </si>
  <si>
    <t xml:space="preserve">  Cash at Beginning of Period</t>
  </si>
  <si>
    <t xml:space="preserve">  Net Change in Cash</t>
  </si>
  <si>
    <t xml:space="preserve">  Cash at End of Period</t>
  </si>
  <si>
    <t>FREE CASH FLOW (FCF)</t>
  </si>
  <si>
    <t xml:space="preserve">  FCF Margin %</t>
  </si>
  <si>
    <t>PP&amp;E ROLL-FORWARD &amp; DEBT SCHEDULE  ($mm)</t>
  </si>
  <si>
    <t>Blue = inputs  |  Black = formulas  |  Green = linked to IS/BS</t>
  </si>
  <si>
    <t>($mm)</t>
  </si>
  <si>
    <t>PP&amp;E ROLL-FORWARD</t>
  </si>
  <si>
    <t xml:space="preserve">  Gross PP&amp;E — Beginning</t>
  </si>
  <si>
    <t xml:space="preserve">  + Capital Expenditures</t>
  </si>
  <si>
    <t xml:space="preserve">  - Asset Disposals</t>
  </si>
  <si>
    <t xml:space="preserve">  Gross PP&amp;E — Ending</t>
  </si>
  <si>
    <t xml:space="preserve">  Accum. Depreciation — Beginning</t>
  </si>
  <si>
    <t xml:space="preserve">  + Depreciation Expense (negative)</t>
  </si>
  <si>
    <t xml:space="preserve">  - Accum. Dep on Disposals</t>
  </si>
  <si>
    <t xml:space="preserve">  Accum. Depreciation — Ending</t>
  </si>
  <si>
    <t xml:space="preserve">  Net PP&amp;E (Ending)</t>
  </si>
  <si>
    <t>DEPRECIATION FEED TO IS</t>
  </si>
  <si>
    <t xml:space="preserve">  D&amp;A for IS — from row 10 (sign-flipped)</t>
  </si>
  <si>
    <t>DEBT SCHEDULE</t>
  </si>
  <si>
    <t>SHORT-TERM DEBT</t>
  </si>
  <si>
    <t xml:space="preserve">  Balance — Beginning</t>
  </si>
  <si>
    <t xml:space="preserve">  + New Borrowings</t>
  </si>
  <si>
    <t xml:space="preserve">  - Repayments</t>
  </si>
  <si>
    <t xml:space="preserve">  Balance — Ending</t>
  </si>
  <si>
    <t>LONG-TERM DEBT</t>
  </si>
  <si>
    <t xml:space="preserve">  + New Issuances</t>
  </si>
  <si>
    <t xml:space="preserve">  - Current Portion to ST</t>
  </si>
  <si>
    <t xml:space="preserve">  Balance — Ending (LT)</t>
  </si>
  <si>
    <t>TOTAL DEBT (ST + LT Ending)</t>
  </si>
  <si>
    <t>INTEREST EXPENSE</t>
  </si>
  <si>
    <t xml:space="preserve">  Avg Short-Term Debt</t>
  </si>
  <si>
    <t xml:space="preserve">  ST Interest Rate</t>
  </si>
  <si>
    <t xml:space="preserve">  ST Interest Expense</t>
  </si>
  <si>
    <t xml:space="preserve">  Avg Long-Term Debt</t>
  </si>
  <si>
    <t xml:space="preserve">  LT Interest Rate</t>
  </si>
  <si>
    <t xml:space="preserve">  LT Interest Expense</t>
  </si>
  <si>
    <t>TOTAL INTEREST EXPENSE (feeds IS row 21)</t>
  </si>
  <si>
    <t>HOW TO WIRE TO IS / BS / CFS</t>
  </si>
  <si>
    <t>IS D&amp;A (row 14):        ='PP&amp;E &amp; Debt Schedule'!B16  (adjust col per year: C16, D16…)</t>
  </si>
  <si>
    <t>IS Interest (row 21):   =-'PP&amp;E &amp; Debt Schedule'!B38 (negate; adjust col per year)</t>
  </si>
  <si>
    <t>BS Gross PP&amp;E (row 12): ='PP&amp;E &amp; Debt Schedule'!B8   (Ending Gross PP&amp;E per year)</t>
  </si>
  <si>
    <t>BS Accum Dep (row 13):  ='PP&amp;E &amp; Debt Schedule'!B12  (Ending Accum Dep per year)</t>
  </si>
  <si>
    <t>BS ST Debt (row 25):    ='PP&amp;E &amp; Debt Schedule'!B23  (Ending ST Debt per year)</t>
  </si>
  <si>
    <t>BS LT Debt (row 31):    ='PP&amp;E &amp; Debt Schedule'!B29  (Ending LT Debt per year)</t>
  </si>
  <si>
    <t>CFS CapEx (row 12):     =-'PP&amp;E &amp; Debt Schedule'!B6  (CapEx entered negative here)</t>
  </si>
  <si>
    <t>PRO FORMA FINANCIAL STATEMENTS — FORMULA-DRIVEN FORECAST  ($mm)</t>
  </si>
  <si>
    <t>All cells are formulas — driven by Assumptions sheet scenario toggle (C4). Change Base/Bull/Bear there to update this entire sheet.</t>
  </si>
  <si>
    <t>Active Scenario:</t>
  </si>
  <si>
    <t>FY2024A (Actual)</t>
  </si>
  <si>
    <t>PRO FORMA INCOME STATEMENT</t>
  </si>
  <si>
    <t>R&amp;D</t>
  </si>
  <si>
    <t>Total OpEx</t>
  </si>
  <si>
    <t>Interest Income</t>
  </si>
  <si>
    <t>Pre-Tax Income (EBT)</t>
  </si>
  <si>
    <t>Income Tax</t>
  </si>
  <si>
    <t>KEY METRICS SUMMARY</t>
  </si>
  <si>
    <t>Revenue ($mm)</t>
  </si>
  <si>
    <t>Revenue Growth %</t>
  </si>
  <si>
    <t>Gross Profit ($mm)</t>
  </si>
  <si>
    <t>EBITDA ($mm)</t>
  </si>
  <si>
    <t>Net Income ($mm)</t>
  </si>
  <si>
    <t>FCF (est.) ($mm)</t>
  </si>
  <si>
    <t>CapEx ($mm)</t>
  </si>
  <si>
    <t>WORKING CAPITAL PROJECTIONS (DSO/DPO/DIO Drivers)</t>
  </si>
  <si>
    <t>DIO Target (days — enter manually)</t>
  </si>
  <si>
    <t>Accounts Receivable (projected)</t>
  </si>
  <si>
    <t>Accounts Payable (projected)</t>
  </si>
  <si>
    <t>Inventory (projected)</t>
  </si>
  <si>
    <t>Net Working Capital</t>
  </si>
  <si>
    <t>NOTE: Wire AR/AP/Inventory projections → Balance Sheet (rows 7/8/23) for FY2025E–FY2029E to complete the BS forecast.</t>
  </si>
  <si>
    <t>SCENARIO ANALYSIS — BASE / BULL / BEAR COMPARISON  ($mm)</t>
  </si>
  <si>
    <t>Formulas reference the Assumptions sheet. Change scenario assumptions there to update this table. All three scenarios are always visible.</t>
  </si>
  <si>
    <t>BASE CASE</t>
  </si>
  <si>
    <t>BULL CASE</t>
  </si>
  <si>
    <t>BEAR CASE</t>
  </si>
  <si>
    <t>ASSUMPTIONS USED</t>
  </si>
  <si>
    <t>CapEx % of Revenue</t>
  </si>
  <si>
    <t>P&amp;L OUTPUT</t>
  </si>
  <si>
    <t>EBIT ($mm)</t>
  </si>
  <si>
    <t>FCF Estimate ($mm)</t>
  </si>
  <si>
    <t>SCENARIO SPREAD (Bull − Bear)</t>
  </si>
  <si>
    <t>Revenue Spread ($mm)</t>
  </si>
  <si>
    <t>EBITDA Spread ($mm)</t>
  </si>
  <si>
    <t>Net Income Spread ($mm)</t>
  </si>
  <si>
    <t>FCF Spread ($mm)</t>
  </si>
  <si>
    <t>YEAR-OVER-YEAR VARIANCE &amp; BRIDGE ANALYSIS  ($mm)</t>
  </si>
  <si>
    <t>All variance cells are formulas referencing Income Statement. Green = positive variance (improving), Red = negative.</t>
  </si>
  <si>
    <t>FY22A</t>
  </si>
  <si>
    <t>FY23A</t>
  </si>
  <si>
    <t>FY24A</t>
  </si>
  <si>
    <t>FY25E</t>
  </si>
  <si>
    <t>FY26E</t>
  </si>
  <si>
    <t>FY27E</t>
  </si>
  <si>
    <t>FY28E</t>
  </si>
  <si>
    <t>FY29E</t>
  </si>
  <si>
    <t>5-Yr CAGR</t>
  </si>
  <si>
    <t>ABSOLUTE VALUES</t>
  </si>
  <si>
    <t>MARGIN ANALYSIS</t>
  </si>
  <si>
    <t>FY29E−FY22A</t>
  </si>
  <si>
    <t>YEAR-OVER-YEAR CHANGE ($mm)</t>
  </si>
  <si>
    <t>FY22→23</t>
  </si>
  <si>
    <t>FY23→24</t>
  </si>
  <si>
    <t>FY24→25E</t>
  </si>
  <si>
    <t>FY25→26E</t>
  </si>
  <si>
    <t>FY26→27E</t>
  </si>
  <si>
    <t>FY27→28E</t>
  </si>
  <si>
    <t>FY28→29E</t>
  </si>
  <si>
    <t>Revenue Δ</t>
  </si>
  <si>
    <t>Gross Profit Δ</t>
  </si>
  <si>
    <t>EBITDA Δ</t>
  </si>
  <si>
    <t>Net Income Δ</t>
  </si>
  <si>
    <t>WATERFALL CHART DATA (Revenue Bridge FY22A→FY29E)</t>
  </si>
  <si>
    <t>Period</t>
  </si>
  <si>
    <t>Base (invisible)</t>
  </si>
  <si>
    <t>Change</t>
  </si>
  <si>
    <t>FY2022A (Base)</t>
  </si>
  <si>
    <t>FY2022→23</t>
  </si>
  <si>
    <t>FY2023→24</t>
  </si>
  <si>
    <t>FY2024→25E</t>
  </si>
  <si>
    <t>FY2025E→26E</t>
  </si>
  <si>
    <t>FY2026E→27E</t>
  </si>
  <si>
    <t>FY2027E→28E</t>
  </si>
  <si>
    <t>FY2028E→29E</t>
  </si>
  <si>
    <t>FY2029E (Total)</t>
  </si>
  <si>
    <t>CHART TIP: Select A27:C36 → Insert → Stacked Bar → hide 'Base' series (set fill to No Fill) to create a waterfall bridge chart for Revenue.</t>
  </si>
  <si>
    <t xml:space="preserve">              Select E27:G36 → same process → EBITDA bridge waterfall.</t>
  </si>
  <si>
    <t>CHECK: Cash Tie-Out (CFS End = BS Cash)</t>
  </si>
  <si>
    <t xml:space="preserve">  Difference (CFS - BS Cash)</t>
  </si>
  <si>
    <t>Bull Revenue Growth</t>
  </si>
  <si>
    <t>Bull case per-year growth rates (FY2026E–FY2029E)</t>
  </si>
  <si>
    <t>Bull Gross Margin %</t>
  </si>
  <si>
    <t>Bull case gross margin expansion</t>
  </si>
  <si>
    <t>Bull EBIT Margin %</t>
  </si>
  <si>
    <t>Bull case EBIT margin</t>
  </si>
  <si>
    <t>Bull CapEx % Revenue</t>
  </si>
  <si>
    <t>Bull case lower CapEx intensity</t>
  </si>
  <si>
    <t>Bear Revenue Growth</t>
  </si>
  <si>
    <t>Bear case per-year growth rates (FY2026E–FY2029E)</t>
  </si>
  <si>
    <t>Bear Gross Margin %</t>
  </si>
  <si>
    <t>Bear case margin compression</t>
  </si>
  <si>
    <t>Bear EBIT Margin %</t>
  </si>
  <si>
    <t>Bear case EBIT margin compression</t>
  </si>
  <si>
    <t>Bear CapEx % Revenue</t>
  </si>
  <si>
    <t>Bear case higher CapEx intensity</t>
  </si>
  <si>
    <t>Active FY2026E</t>
  </si>
  <si>
    <t>Active FY2027E</t>
  </si>
  <si>
    <t>Active FY2028E</t>
  </si>
  <si>
    <t>Active FY2029E</t>
  </si>
  <si>
    <t>NOTE: To update FY2025E assumptions, go to Assumptions sheet rows 23–28 (Base/Bull/Bear). For FY2026E–FY2029E, update rows 32–43 (Base rows 32–35, Bull rows 36–39, Bear rows 40–43).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</si>
</sst>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$#,##0;&quot;($&quot;#,##0\);\-"/>
    <numFmt numFmtId="165" formatCode="0.0%"/>
    <numFmt numFmtId="166" formatCode="\$#,##0"/>
    <numFmt numFmtId="167" formatCode="0.00\x"/>
    <numFmt numFmtId="168" formatCode="0.0\x"/>
    <numFmt numFmtId="169" formatCode="0&quot; days&quot;"/>
    <numFmt numFmtId="170" formatCode="\$#,##0.00"/>
    <numFmt numFmtId="171" formatCode="0.0"/>
    <numFmt numFmtId="172" formatCode="0.0%;\(0.0%\);\-"/>
    <numFmt numFmtId="173" formatCode="\$#,##0.0"/>
    <numFmt numFmtId="174" formatCode="#,##0.0"/>
    <numFmt numFmtId="175" formatCode="\$#,##0.00;&quot;($&quot;#,##0.00\);\-"/>
  </numFmts>
  <fonts count="71" x14ac:knownFonts="1">
    <font>
      <sz val="11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b/>
      <sz val="10"/>
      <color rgb="FFFFFFFF"/>
      <name val="Aptos Narrow"/>
      <family val="2"/>
      <charset val="1"/>
    </font>
    <font>
      <b/>
      <sz val="10"/>
      <color rgb="FF1F3864"/>
      <name val="Aptos Narrow"/>
      <family val="2"/>
      <charset val="1"/>
    </font>
    <font>
      <b/>
      <sz val="10"/>
      <color theme="1"/>
      <name val="Aptos Narrow"/>
      <family val="2"/>
      <charset val="1"/>
    </font>
    <font>
      <i/>
      <sz val="10"/>
      <color theme="1"/>
      <name val="Aptos Narrow"/>
      <family val="2"/>
      <charset val="1"/>
    </font>
    <font>
      <b/>
      <sz val="11"/>
      <color rgb="FFFFFFFF"/>
      <name val="Aptos Narrow"/>
      <family val="2"/>
      <charset val="1"/>
    </font>
    <font>
      <i/>
      <sz val="9"/>
      <color rgb="FFFFFFFF"/>
      <name val="Aptos Narrow"/>
      <family val="2"/>
      <charset val="1"/>
    </font>
    <font>
      <b/>
      <sz val="13"/>
      <color rgb="FFFFFFFF"/>
      <name val="Aptos Narrow"/>
      <family val="2"/>
      <charset val="1"/>
    </font>
    <font>
      <b/>
      <sz val="11"/>
      <color theme="1"/>
      <name val="Aptos Narrow"/>
      <family val="2"/>
      <charset val="1"/>
    </font>
    <font>
      <b/>
      <sz val="11"/>
      <color rgb="FF0000FF"/>
      <name val="Aptos Narrow"/>
      <family val="2"/>
      <charset val="1"/>
    </font>
    <font>
      <b/>
      <sz val="11"/>
      <color rgb="FF000000"/>
      <name val="Aptos Narrow"/>
      <family val="2"/>
      <charset val="1"/>
    </font>
    <font>
      <b/>
      <sz val="11"/>
      <color rgb="FF008000"/>
      <name val="Aptos Narrow"/>
      <family val="2"/>
      <charset val="1"/>
    </font>
    <font>
      <b/>
      <sz val="11"/>
      <color rgb="FFFF0000"/>
      <name val="Aptos Narrow"/>
      <family val="2"/>
      <charset val="1"/>
    </font>
    <font>
      <b/>
      <sz val="14"/>
      <color rgb="FFFFFFFF"/>
      <name val="Aptos Narrow"/>
      <charset val="1"/>
    </font>
    <font>
      <i/>
      <sz val="9"/>
      <color rgb="FF595959"/>
      <name val="Aptos Narrow"/>
      <charset val="1"/>
    </font>
    <font>
      <b/>
      <sz val="11"/>
      <color rgb="FFFFFFFF"/>
      <name val="Aptos Narrow"/>
      <charset val="1"/>
    </font>
    <font>
      <b/>
      <sz val="12"/>
      <color rgb="FF000000"/>
      <name val="Aptos Narrow"/>
      <charset val="1"/>
    </font>
    <font>
      <i/>
      <sz val="9"/>
      <color rgb="FF888888"/>
      <name val="Aptos Narrow"/>
      <charset val="1"/>
    </font>
    <font>
      <b/>
      <sz val="11"/>
      <color rgb="FF1F3864"/>
      <name val="Aptos Narrow"/>
      <charset val="1"/>
    </font>
    <font>
      <b/>
      <sz val="10"/>
      <color rgb="FF1F3864"/>
      <name val="Aptos Narrow"/>
      <charset val="1"/>
    </font>
    <font>
      <b/>
      <sz val="10"/>
      <color rgb="FFFFFFFF"/>
      <name val="Aptos Narrow"/>
      <charset val="1"/>
    </font>
    <font>
      <sz val="10"/>
      <color rgb="FF595959"/>
      <name val="Aptos Narrow"/>
      <charset val="1"/>
    </font>
    <font>
      <sz val="10"/>
      <color rgb="FF0000FF"/>
      <name val="Aptos Narrow"/>
      <charset val="1"/>
    </font>
    <font>
      <i/>
      <sz val="8"/>
      <color rgb="FF888888"/>
      <name val="Aptos Narrow"/>
      <charset val="1"/>
    </font>
    <font>
      <b/>
      <sz val="10"/>
      <color rgb="FF000000"/>
      <name val="Aptos Narrow"/>
      <charset val="1"/>
    </font>
    <font>
      <i/>
      <sz val="8"/>
      <color rgb="FFC00000"/>
      <name val="Aptos Narrow"/>
      <charset val="1"/>
    </font>
    <font>
      <b/>
      <i/>
      <sz val="10"/>
      <color rgb="FFFFFFFF"/>
      <name val="Aptos Narrow"/>
      <charset val="1"/>
    </font>
    <font>
      <sz val="10"/>
      <color rgb="FF000000"/>
      <name val="Aptos Narrow"/>
      <charset val="1"/>
    </font>
    <font>
      <sz val="10"/>
      <color rgb="FF008000"/>
      <name val="Aptos Narrow"/>
      <charset val="1"/>
    </font>
    <font>
      <b/>
      <sz val="10"/>
      <color rgb="FF008000"/>
      <name val="Aptos Narrow"/>
      <charset val="1"/>
    </font>
    <font>
      <sz val="10"/>
      <color theme="1"/>
      <name val="Aptos Narrow"/>
      <charset val="1"/>
    </font>
    <font>
      <b/>
      <sz val="10"/>
      <color theme="1"/>
      <name val="Aptos Narrow"/>
      <charset val="1"/>
    </font>
    <font>
      <b/>
      <i/>
      <sz val="8"/>
      <color rgb="FF888888"/>
      <name val="Aptos Narrow"/>
      <charset val="1"/>
    </font>
    <font>
      <sz val="11"/>
      <color rgb="FF0000FF"/>
      <name val="Aptos Narrow"/>
      <family val="2"/>
      <charset val="1"/>
    </font>
    <font>
      <sz val="11"/>
      <color rgb="FF1E8449"/>
      <name val="Aptos Narrow"/>
      <family val="2"/>
      <charset val="1"/>
    </font>
    <font>
      <sz val="11"/>
      <color rgb="FF888888"/>
      <name val="Aptos Narrow"/>
      <family val="2"/>
      <charset val="1"/>
    </font>
    <font>
      <sz val="11"/>
      <color rgb="FF1F618D"/>
      <name val="Aptos Narrow"/>
      <family val="2"/>
      <charset val="1"/>
    </font>
    <font>
      <sz val="11"/>
      <color rgb="FFC0392B"/>
      <name val="Aptos Narrow"/>
      <family val="2"/>
      <charset val="1"/>
    </font>
    <font>
      <sz val="10"/>
      <name val="Arial"/>
      <family val="2"/>
    </font>
    <font>
      <b/>
      <sz val="16"/>
      <color rgb="FFFFFFFF"/>
      <name val="Aptos Narrow"/>
      <family val="2"/>
      <charset val="1"/>
    </font>
    <font>
      <b/>
      <sz val="14"/>
      <color rgb="FFFFFFFF"/>
      <name val="Aptos Narrow"/>
      <family val="2"/>
      <charset val="1"/>
    </font>
    <font>
      <i/>
      <sz val="9"/>
      <color rgb="FF555555"/>
      <name val="Aptos Narrow"/>
      <family val="2"/>
      <charset val="1"/>
    </font>
    <font>
      <b/>
      <sz val="9"/>
      <color rgb="FFFFFFFF"/>
      <name val="Aptos Narrow"/>
      <family val="2"/>
      <charset val="1"/>
    </font>
    <font>
      <b/>
      <sz val="9"/>
      <color rgb="FF1F3864"/>
      <name val="Aptos Narrow"/>
      <family val="2"/>
      <charset val="1"/>
    </font>
    <font>
      <sz val="9"/>
      <color theme="1"/>
      <name val="Aptos Narrow"/>
      <family val="2"/>
      <charset val="1"/>
    </font>
    <font>
      <i/>
      <sz val="8"/>
      <color rgb="FF555555"/>
      <name val="Aptos Narrow"/>
      <family val="2"/>
      <charset val="1"/>
    </font>
    <font>
      <sz val="11"/>
      <color rgb="FF000000"/>
      <name val="Aptos Narrow"/>
      <family val="2"/>
      <charset val="1"/>
    </font>
    <font>
      <b/>
      <sz val="11"/>
      <color rgb="FF1F3864"/>
      <name val="Aptos Narrow"/>
      <family val="2"/>
      <charset val="1"/>
    </font>
    <font>
      <b/>
      <sz val="8"/>
      <color rgb="FF1E7B34"/>
      <name val="Aptos Narrow"/>
      <family val="2"/>
      <charset val="1"/>
    </font>
    <font>
      <b/>
      <sz val="8"/>
      <color rgb="FF7D6608"/>
      <name val="Aptos Narrow"/>
      <family val="2"/>
      <charset val="1"/>
    </font>
    <font>
      <b/>
      <sz val="8"/>
      <color rgb="FFCC0000"/>
      <name val="Aptos Narrow"/>
      <family val="2"/>
      <charset val="1"/>
    </font>
    <font>
      <i/>
      <sz val="8"/>
      <color rgb="FF888888"/>
      <name val="Aptos Narrow"/>
      <family val="2"/>
      <charset val="1"/>
    </font>
    <font>
      <b/>
      <sz val="9"/>
      <color rgb="FF555555"/>
      <name val="Aptos Narrow"/>
      <family val="2"/>
      <charset val="1"/>
    </font>
    <font>
      <b/>
      <sz val="9"/>
      <color theme="1"/>
      <name val="Aptos Narrow"/>
      <family val="2"/>
      <charset val="1"/>
    </font>
    <font>
      <sz val="8"/>
      <color theme="1"/>
      <name val="Aptos Narrow"/>
      <family val="2"/>
      <charset val="1"/>
    </font>
    <font>
      <sz val="9"/>
      <color rgb="FF595959"/>
      <name val="Aptos Narrow"/>
      <family val="2"/>
      <charset val="1"/>
    </font>
    <font>
      <b/>
      <sz val="9"/>
      <color rgb="FF595959"/>
      <name val="Aptos Narrow"/>
      <family val="2"/>
      <charset val="1"/>
    </font>
    <font>
      <b/>
      <i/>
      <sz val="8"/>
      <color rgb="FFC00000"/>
      <name val="Aptos Narrow"/>
      <family val="2"/>
      <charset val="1"/>
    </font>
    <font>
      <i/>
      <sz val="11"/>
      <color rgb="FF595959"/>
      <name val="Aptos Narrow"/>
      <family val="2"/>
      <charset val="1"/>
    </font>
    <font>
      <sz val="11"/>
      <color rgb="FF008000"/>
      <name val="Aptos Narrow"/>
      <family val="2"/>
      <charset val="1"/>
    </font>
    <font>
      <b/>
      <sz val="11"/>
      <color rgb="FF000000"/>
      <name val="Aptos Narrow"/>
      <charset val="1"/>
    </font>
    <font>
      <sz val="11"/>
      <color rgb="FF0000FF"/>
      <name val="Aptos Narrow"/>
      <charset val="1"/>
    </font>
    <font>
      <sz val="11"/>
      <color rgb="FF000000"/>
      <name val="Aptos Narrow"/>
      <charset val="1"/>
    </font>
    <font>
      <b/>
      <sz val="12"/>
      <color rgb="FFFFFFFF"/>
      <name val="Aptos Narrow"/>
      <family val="2"/>
      <charset val="1"/>
    </font>
    <font>
      <b/>
      <sz val="11"/>
      <color rgb="FF008000"/>
      <name val="Aptos Narrow"/>
      <charset val="1"/>
    </font>
    <font>
      <sz val="11"/>
      <color rgb="FF008000"/>
      <name val="Aptos Narrow"/>
      <charset val="1"/>
    </font>
    <font>
      <sz val="11"/>
      <color rgb="FF1F6B2E"/>
      <name val="Aptos Narrow"/>
      <family val="2"/>
      <charset val="1"/>
    </font>
    <font>
      <i/>
      <sz val="11"/>
      <color theme="1"/>
      <name val="Aptos Narrow"/>
      <family val="2"/>
      <charset val="1"/>
    </font>
    <font>
      <sz val="9"/>
      <color indexed="81"/>
      <name val="Tahoma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2C3E50"/>
      </patternFill>
    </fill>
    <fill>
      <patternFill patternType="solid">
        <fgColor rgb="FFE8F0FE"/>
        <bgColor rgb="FFEEF2F8"/>
      </patternFill>
    </fill>
    <fill>
      <patternFill patternType="solid">
        <fgColor rgb="FF2E4D7B"/>
        <bgColor rgb="FF2C3E50"/>
      </patternFill>
    </fill>
    <fill>
      <patternFill patternType="solid">
        <fgColor rgb="FFD9E1F2"/>
        <bgColor rgb="FFD6E4F0"/>
      </patternFill>
    </fill>
    <fill>
      <patternFill patternType="solid">
        <fgColor rgb="FFF5F5F5"/>
        <bgColor rgb="FFF2F2F2"/>
      </patternFill>
    </fill>
    <fill>
      <patternFill patternType="solid">
        <fgColor rgb="FFAAAAAA"/>
        <bgColor rgb="FF888888"/>
      </patternFill>
    </fill>
    <fill>
      <patternFill patternType="solid">
        <fgColor rgb="FFFFF2CC"/>
        <bgColor rgb="FFFCE4D6"/>
      </patternFill>
    </fill>
    <fill>
      <patternFill patternType="solid">
        <fgColor rgb="FF375623"/>
        <bgColor rgb="FF276221"/>
      </patternFill>
    </fill>
    <fill>
      <patternFill patternType="solid">
        <fgColor rgb="FFFFFF00"/>
        <bgColor rgb="FFFFC000"/>
      </patternFill>
    </fill>
    <fill>
      <patternFill patternType="solid">
        <fgColor rgb="FFEEF2F8"/>
        <bgColor rgb="FFF2F2F2"/>
      </patternFill>
    </fill>
    <fill>
      <patternFill patternType="solid">
        <fgColor rgb="FFE2EFDA"/>
        <bgColor rgb="FFE8ECEF"/>
      </patternFill>
    </fill>
    <fill>
      <patternFill patternType="solid">
        <fgColor rgb="FFD6E4F0"/>
        <bgColor rgb="FFD9E1F2"/>
      </patternFill>
    </fill>
    <fill>
      <patternFill patternType="solid">
        <fgColor rgb="FF2E75B6"/>
        <bgColor rgb="FF1F618D"/>
      </patternFill>
    </fill>
    <fill>
      <patternFill patternType="solid">
        <fgColor rgb="FF70AD47"/>
        <bgColor rgb="FF888888"/>
      </patternFill>
    </fill>
    <fill>
      <patternFill patternType="solid">
        <fgColor rgb="FFC00000"/>
        <bgColor rgb="FFCC0000"/>
      </patternFill>
    </fill>
    <fill>
      <patternFill patternType="solid">
        <fgColor rgb="FFF2F2F2"/>
        <bgColor rgb="FFEEF2F8"/>
      </patternFill>
    </fill>
    <fill>
      <patternFill patternType="solid">
        <fgColor rgb="FFF7F9FC"/>
        <bgColor rgb="FFF5F5F5"/>
      </patternFill>
    </fill>
    <fill>
      <patternFill patternType="solid">
        <fgColor rgb="FFE8ECEF"/>
        <bgColor rgb="FFE8F0FE"/>
      </patternFill>
    </fill>
    <fill>
      <patternFill patternType="solid">
        <fgColor rgb="FFC9D9F0"/>
        <bgColor rgb="FFD9E1F2"/>
      </patternFill>
    </fill>
    <fill>
      <patternFill patternType="solid">
        <fgColor rgb="FFD9D9D9"/>
        <bgColor rgb="FFE0E0E0"/>
      </patternFill>
    </fill>
    <fill>
      <patternFill patternType="solid">
        <fgColor rgb="FF1E8449"/>
        <bgColor rgb="FF1E7B34"/>
      </patternFill>
    </fill>
    <fill>
      <patternFill patternType="solid">
        <fgColor rgb="FF1F618D"/>
        <bgColor rgb="FF156082"/>
      </patternFill>
    </fill>
    <fill>
      <patternFill patternType="solid">
        <fgColor rgb="FFC0392B"/>
        <bgColor rgb="FFC00000"/>
      </patternFill>
    </fill>
    <fill>
      <patternFill patternType="solid">
        <fgColor rgb="FFDAEEF3"/>
        <bgColor rgb="FFE8ECEF"/>
      </patternFill>
    </fill>
    <fill>
      <patternFill patternType="solid">
        <fgColor rgb="FFFCE4D6"/>
        <bgColor rgb="FFFFF2CC"/>
      </patternFill>
    </fill>
    <fill>
      <patternFill patternType="solid">
        <fgColor rgb="FF2C3E50"/>
        <bgColor rgb="FF1F3864"/>
      </patternFill>
    </fill>
    <fill>
      <patternFill patternType="solid">
        <fgColor rgb="FF7D3C98"/>
        <bgColor rgb="FF7030A0"/>
      </patternFill>
    </fill>
    <fill>
      <patternFill patternType="solid">
        <fgColor rgb="FF4A7C59"/>
        <bgColor rgb="FF1E844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64" fillId="2" borderId="0" xfId="0" applyFont="1" applyFill="1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5" fillId="8" borderId="0" xfId="0" applyFont="1" applyFill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8" borderId="0" xfId="0" applyFont="1" applyFill="1" applyAlignment="1">
      <alignment vertical="top" wrapText="1"/>
    </xf>
    <xf numFmtId="0" fontId="4" fillId="6" borderId="0" xfId="0" applyFont="1" applyFill="1" applyAlignment="1">
      <alignment vertical="top" wrapText="1"/>
    </xf>
    <xf numFmtId="0" fontId="4" fillId="8" borderId="0" xfId="0" applyFont="1" applyFill="1" applyAlignment="1">
      <alignment vertical="top" wrapText="1"/>
    </xf>
    <xf numFmtId="164" fontId="1" fillId="6" borderId="0" xfId="0" applyNumberFormat="1" applyFont="1" applyFill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/>
    <xf numFmtId="0" fontId="9" fillId="8" borderId="0" xfId="0" applyFont="1" applyFill="1"/>
    <xf numFmtId="0" fontId="6" fillId="4" borderId="0" xfId="0" applyFont="1" applyFill="1"/>
    <xf numFmtId="0" fontId="9" fillId="5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wrapText="1"/>
    </xf>
    <xf numFmtId="0" fontId="0" fillId="6" borderId="0" xfId="0" applyFill="1"/>
    <xf numFmtId="0" fontId="11" fillId="6" borderId="0" xfId="0" applyFont="1" applyFill="1"/>
    <xf numFmtId="0" fontId="0" fillId="6" borderId="0" xfId="0" applyFill="1" applyAlignment="1">
      <alignment wrapText="1"/>
    </xf>
    <xf numFmtId="0" fontId="12" fillId="0" borderId="0" xfId="0" applyFont="1"/>
    <xf numFmtId="0" fontId="0" fillId="0" borderId="0" xfId="0" applyAlignment="1">
      <alignment wrapText="1"/>
    </xf>
    <xf numFmtId="0" fontId="13" fillId="6" borderId="0" xfId="0" applyFont="1" applyFill="1"/>
    <xf numFmtId="0" fontId="11" fillId="10" borderId="0" xfId="0" applyFont="1" applyFill="1"/>
    <xf numFmtId="0" fontId="6" fillId="2" borderId="0" xfId="0" applyFont="1" applyFill="1"/>
    <xf numFmtId="0" fontId="11" fillId="5" borderId="0" xfId="0" applyFont="1" applyFill="1"/>
    <xf numFmtId="0" fontId="6" fillId="4" borderId="0" xfId="0" applyFont="1" applyFill="1" applyAlignment="1">
      <alignment wrapText="1"/>
    </xf>
    <xf numFmtId="0" fontId="9" fillId="11" borderId="0" xfId="0" applyFont="1" applyFill="1"/>
    <xf numFmtId="0" fontId="0" fillId="11" borderId="0" xfId="0" applyFill="1"/>
    <xf numFmtId="0" fontId="0" fillId="11" borderId="0" xfId="0" applyFill="1" applyAlignment="1">
      <alignment wrapText="1"/>
    </xf>
    <xf numFmtId="0" fontId="9" fillId="0" borderId="0" xfId="0" applyFont="1"/>
    <xf numFmtId="0" fontId="6" fillId="9" borderId="0" xfId="0" applyFont="1" applyFill="1"/>
    <xf numFmtId="0" fontId="6" fillId="9" borderId="0" xfId="0" applyFont="1" applyFill="1" applyAlignment="1">
      <alignment wrapText="1"/>
    </xf>
    <xf numFmtId="0" fontId="9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0" fontId="15" fillId="0" borderId="0" xfId="0" applyFont="1"/>
    <xf numFmtId="0" fontId="16" fillId="4" borderId="0" xfId="0" applyFont="1" applyFill="1"/>
    <xf numFmtId="0" fontId="16" fillId="4" borderId="0" xfId="0" applyFont="1" applyFill="1" applyAlignment="1">
      <alignment horizontal="right"/>
    </xf>
    <xf numFmtId="0" fontId="17" fillId="10" borderId="0" xfId="0" applyFont="1" applyFill="1" applyAlignment="1">
      <alignment horizontal="center"/>
    </xf>
    <xf numFmtId="0" fontId="18" fillId="0" borderId="0" xfId="0" applyFont="1"/>
    <xf numFmtId="0" fontId="19" fillId="13" borderId="0" xfId="0" applyFont="1" applyFill="1"/>
    <xf numFmtId="0" fontId="20" fillId="13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center"/>
    </xf>
    <xf numFmtId="165" fontId="24" fillId="0" borderId="0" xfId="0" applyNumberFormat="1" applyFont="1"/>
    <xf numFmtId="165" fontId="0" fillId="0" borderId="0" xfId="0" applyNumberFormat="1"/>
    <xf numFmtId="0" fontId="25" fillId="0" borderId="0" xfId="0" applyFont="1"/>
    <xf numFmtId="165" fontId="25" fillId="0" borderId="0" xfId="0" applyNumberFormat="1" applyFont="1" applyAlignment="1">
      <alignment horizontal="center"/>
    </xf>
    <xf numFmtId="165" fontId="26" fillId="0" borderId="0" xfId="0" applyNumberFormat="1" applyFont="1"/>
    <xf numFmtId="0" fontId="27" fillId="4" borderId="0" xfId="0" applyFont="1" applyFill="1" applyAlignment="1">
      <alignment horizontal="center"/>
    </xf>
    <xf numFmtId="0" fontId="23" fillId="0" borderId="0" xfId="0" applyFont="1"/>
    <xf numFmtId="164" fontId="23" fillId="0" borderId="0" xfId="0" applyNumberFormat="1" applyFont="1"/>
    <xf numFmtId="165" fontId="28" fillId="0" borderId="0" xfId="0" applyNumberFormat="1" applyFont="1" applyAlignment="1">
      <alignment horizontal="center"/>
    </xf>
    <xf numFmtId="164" fontId="25" fillId="0" borderId="0" xfId="0" applyNumberFormat="1" applyFont="1"/>
    <xf numFmtId="10" fontId="26" fillId="0" borderId="0" xfId="0" applyNumberFormat="1" applyFont="1"/>
    <xf numFmtId="0" fontId="29" fillId="0" borderId="0" xfId="0" applyFont="1"/>
    <xf numFmtId="164" fontId="29" fillId="0" borderId="0" xfId="0" applyNumberFormat="1" applyFont="1"/>
    <xf numFmtId="0" fontId="30" fillId="0" borderId="0" xfId="0" applyFont="1" applyAlignment="1">
      <alignment horizontal="center"/>
    </xf>
    <xf numFmtId="0" fontId="21" fillId="4" borderId="0" xfId="0" applyFont="1" applyFill="1"/>
    <xf numFmtId="0" fontId="21" fillId="14" borderId="0" xfId="0" applyFont="1" applyFill="1" applyAlignment="1">
      <alignment horizontal="center"/>
    </xf>
    <xf numFmtId="0" fontId="21" fillId="15" borderId="0" xfId="0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31" fillId="0" borderId="0" xfId="0" applyFont="1"/>
    <xf numFmtId="0" fontId="24" fillId="0" borderId="0" xfId="0" applyFont="1"/>
    <xf numFmtId="1" fontId="23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32" fillId="5" borderId="0" xfId="0" applyFont="1" applyFill="1"/>
    <xf numFmtId="0" fontId="33" fillId="5" borderId="0" xfId="0" applyFont="1" applyFill="1"/>
    <xf numFmtId="0" fontId="34" fillId="6" borderId="0" xfId="0" applyFont="1" applyFill="1"/>
    <xf numFmtId="165" fontId="35" fillId="6" borderId="0" xfId="0" applyNumberFormat="1" applyFont="1" applyFill="1"/>
    <xf numFmtId="165" fontId="0" fillId="6" borderId="0" xfId="0" applyNumberFormat="1" applyFill="1"/>
    <xf numFmtId="0" fontId="36" fillId="6" borderId="0" xfId="0" applyFont="1" applyFill="1"/>
    <xf numFmtId="0" fontId="34" fillId="0" borderId="0" xfId="0" applyFont="1"/>
    <xf numFmtId="165" fontId="35" fillId="0" borderId="0" xfId="0" applyNumberFormat="1" applyFont="1"/>
    <xf numFmtId="0" fontId="36" fillId="0" borderId="0" xfId="0" applyFont="1"/>
    <xf numFmtId="165" fontId="37" fillId="0" borderId="0" xfId="0" applyNumberFormat="1" applyFont="1"/>
    <xf numFmtId="165" fontId="38" fillId="0" borderId="0" xfId="0" applyNumberFormat="1" applyFont="1"/>
    <xf numFmtId="165" fontId="37" fillId="6" borderId="0" xfId="0" applyNumberFormat="1" applyFont="1" applyFill="1"/>
    <xf numFmtId="165" fontId="38" fillId="6" borderId="0" xfId="0" applyNumberFormat="1" applyFont="1" applyFill="1"/>
    <xf numFmtId="1" fontId="35" fillId="6" borderId="0" xfId="0" applyNumberFormat="1" applyFont="1" applyFill="1"/>
    <xf numFmtId="1" fontId="37" fillId="6" borderId="0" xfId="0" applyNumberFormat="1" applyFont="1" applyFill="1"/>
    <xf numFmtId="1" fontId="38" fillId="6" borderId="0" xfId="0" applyNumberFormat="1" applyFont="1" applyFill="1"/>
    <xf numFmtId="1" fontId="0" fillId="6" borderId="0" xfId="0" applyNumberFormat="1" applyFill="1"/>
    <xf numFmtId="166" fontId="35" fillId="6" borderId="0" xfId="0" applyNumberFormat="1" applyFont="1" applyFill="1"/>
    <xf numFmtId="166" fontId="37" fillId="6" borderId="0" xfId="0" applyNumberFormat="1" applyFont="1" applyFill="1"/>
    <xf numFmtId="166" fontId="38" fillId="6" borderId="0" xfId="0" applyNumberFormat="1" applyFont="1" applyFill="1"/>
    <xf numFmtId="166" fontId="0" fillId="6" borderId="0" xfId="0" applyNumberFormat="1" applyFill="1"/>
    <xf numFmtId="0" fontId="43" fillId="4" borderId="0" xfId="0" applyFont="1" applyFill="1"/>
    <xf numFmtId="0" fontId="4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/>
    <xf numFmtId="164" fontId="0" fillId="0" borderId="0" xfId="0" applyNumberFormat="1"/>
    <xf numFmtId="0" fontId="45" fillId="18" borderId="0" xfId="0" applyFont="1" applyFill="1"/>
    <xf numFmtId="165" fontId="45" fillId="18" borderId="0" xfId="0" applyNumberFormat="1" applyFont="1" applyFill="1" applyAlignment="1">
      <alignment horizontal="center"/>
    </xf>
    <xf numFmtId="0" fontId="46" fillId="18" borderId="0" xfId="0" applyFont="1" applyFill="1"/>
    <xf numFmtId="165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0" fontId="0" fillId="0" borderId="0" xfId="0" applyAlignment="1">
      <alignment horizontal="center"/>
    </xf>
    <xf numFmtId="167" fontId="45" fillId="18" borderId="0" xfId="0" applyNumberFormat="1" applyFont="1" applyFill="1" applyAlignment="1">
      <alignment horizontal="center"/>
    </xf>
    <xf numFmtId="167" fontId="45" fillId="0" borderId="0" xfId="0" applyNumberFormat="1" applyFont="1" applyAlignment="1">
      <alignment horizontal="center"/>
    </xf>
    <xf numFmtId="168" fontId="45" fillId="18" borderId="0" xfId="0" applyNumberFormat="1" applyFont="1" applyFill="1" applyAlignment="1">
      <alignment horizontal="center"/>
    </xf>
    <xf numFmtId="168" fontId="45" fillId="0" borderId="0" xfId="0" applyNumberFormat="1" applyFont="1" applyAlignment="1">
      <alignment horizontal="center"/>
    </xf>
    <xf numFmtId="169" fontId="45" fillId="18" borderId="0" xfId="0" applyNumberFormat="1" applyFont="1" applyFill="1" applyAlignment="1">
      <alignment horizontal="center"/>
    </xf>
    <xf numFmtId="169" fontId="45" fillId="0" borderId="0" xfId="0" applyNumberFormat="1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19" borderId="0" xfId="0" applyFont="1" applyFill="1"/>
    <xf numFmtId="168" fontId="53" fillId="19" borderId="0" xfId="0" applyNumberFormat="1" applyFont="1" applyFill="1" applyAlignment="1" applyProtection="1">
      <alignment horizontal="center"/>
      <protection locked="0"/>
    </xf>
    <xf numFmtId="168" fontId="53" fillId="19" borderId="0" xfId="0" applyNumberFormat="1" applyFont="1" applyFill="1" applyAlignment="1">
      <alignment horizontal="center"/>
    </xf>
    <xf numFmtId="165" fontId="43" fillId="4" borderId="0" xfId="0" applyNumberFormat="1" applyFont="1" applyFill="1" applyAlignment="1">
      <alignment horizontal="center"/>
    </xf>
    <xf numFmtId="0" fontId="54" fillId="0" borderId="0" xfId="0" applyFont="1"/>
    <xf numFmtId="169" fontId="54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170" fontId="45" fillId="0" borderId="0" xfId="0" applyNumberFormat="1" applyFont="1" applyAlignment="1">
      <alignment horizontal="center"/>
    </xf>
    <xf numFmtId="0" fontId="55" fillId="0" borderId="0" xfId="0" applyFont="1"/>
    <xf numFmtId="165" fontId="55" fillId="0" borderId="0" xfId="0" applyNumberFormat="1" applyFont="1" applyAlignment="1">
      <alignment horizontal="center"/>
    </xf>
    <xf numFmtId="0" fontId="56" fillId="0" borderId="0" xfId="0" applyFont="1"/>
    <xf numFmtId="0" fontId="57" fillId="0" borderId="0" xfId="0" applyFont="1"/>
    <xf numFmtId="165" fontId="5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57" fillId="4" borderId="0" xfId="0" applyFont="1" applyFill="1"/>
    <xf numFmtId="2" fontId="43" fillId="4" borderId="0" xfId="0" applyNumberFormat="1" applyFont="1" applyFill="1" applyAlignment="1">
      <alignment horizontal="center"/>
    </xf>
    <xf numFmtId="0" fontId="44" fillId="0" borderId="0" xfId="0" applyFont="1"/>
    <xf numFmtId="2" fontId="5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58" fillId="0" borderId="0" xfId="0" applyFont="1"/>
    <xf numFmtId="171" fontId="55" fillId="0" borderId="0" xfId="0" applyNumberFormat="1" applyFont="1" applyAlignment="1">
      <alignment horizontal="center"/>
    </xf>
    <xf numFmtId="0" fontId="41" fillId="2" borderId="0" xfId="0" applyFont="1" applyFill="1"/>
    <xf numFmtId="0" fontId="0" fillId="2" borderId="0" xfId="0" applyFill="1"/>
    <xf numFmtId="0" fontId="59" fillId="0" borderId="0" xfId="0" applyFont="1"/>
    <xf numFmtId="0" fontId="6" fillId="14" borderId="0" xfId="0" applyFont="1" applyFill="1"/>
    <xf numFmtId="0" fontId="6" fillId="14" borderId="0" xfId="0" applyFont="1" applyFill="1" applyAlignment="1">
      <alignment horizontal="right"/>
    </xf>
    <xf numFmtId="0" fontId="9" fillId="13" borderId="0" xfId="0" applyFont="1" applyFill="1"/>
    <xf numFmtId="0" fontId="0" fillId="13" borderId="0" xfId="0" applyFill="1"/>
    <xf numFmtId="164" fontId="34" fillId="0" borderId="0" xfId="0" applyNumberFormat="1" applyFont="1"/>
    <xf numFmtId="172" fontId="0" fillId="0" borderId="0" xfId="0" applyNumberFormat="1"/>
    <xf numFmtId="164" fontId="9" fillId="0" borderId="0" xfId="0" applyNumberFormat="1" applyFont="1"/>
    <xf numFmtId="0" fontId="10" fillId="0" borderId="0" xfId="0" applyFont="1"/>
    <xf numFmtId="0" fontId="10" fillId="13" borderId="0" xfId="0" applyFont="1" applyFill="1"/>
    <xf numFmtId="172" fontId="60" fillId="0" borderId="0" xfId="0" applyNumberFormat="1" applyFont="1"/>
    <xf numFmtId="173" fontId="0" fillId="0" borderId="0" xfId="0" applyNumberFormat="1"/>
    <xf numFmtId="164" fontId="6" fillId="2" borderId="0" xfId="0" applyNumberFormat="1" applyFont="1" applyFill="1"/>
    <xf numFmtId="0" fontId="61" fillId="13" borderId="0" xfId="0" applyFont="1" applyFill="1"/>
    <xf numFmtId="172" fontId="0" fillId="13" borderId="0" xfId="0" applyNumberFormat="1" applyFill="1"/>
    <xf numFmtId="0" fontId="62" fillId="0" borderId="0" xfId="0" applyFont="1"/>
    <xf numFmtId="164" fontId="62" fillId="0" borderId="0" xfId="0" applyNumberFormat="1" applyFont="1"/>
    <xf numFmtId="0" fontId="16" fillId="2" borderId="0" xfId="0" applyFont="1" applyFill="1"/>
    <xf numFmtId="164" fontId="16" fillId="2" borderId="0" xfId="0" applyNumberFormat="1" applyFont="1" applyFill="1"/>
    <xf numFmtId="174" fontId="34" fillId="0" borderId="0" xfId="0" applyNumberFormat="1" applyFont="1"/>
    <xf numFmtId="175" fontId="0" fillId="0" borderId="0" xfId="0" applyNumberFormat="1"/>
    <xf numFmtId="174" fontId="62" fillId="0" borderId="0" xfId="0" applyNumberFormat="1" applyFont="1"/>
    <xf numFmtId="0" fontId="63" fillId="0" borderId="0" xfId="0" applyFont="1"/>
    <xf numFmtId="175" fontId="63" fillId="0" borderId="0" xfId="0" applyNumberFormat="1" applyFont="1"/>
    <xf numFmtId="164" fontId="61" fillId="0" borderId="0" xfId="0" applyNumberFormat="1" applyFont="1"/>
    <xf numFmtId="0" fontId="60" fillId="0" borderId="0" xfId="0" applyFont="1"/>
    <xf numFmtId="164" fontId="60" fillId="0" borderId="0" xfId="0" applyNumberFormat="1" applyFont="1"/>
    <xf numFmtId="164" fontId="63" fillId="0" borderId="0" xfId="0" applyNumberFormat="1" applyFont="1"/>
    <xf numFmtId="0" fontId="65" fillId="0" borderId="0" xfId="0" applyFont="1"/>
    <xf numFmtId="0" fontId="66" fillId="0" borderId="0" xfId="0" applyFont="1"/>
    <xf numFmtId="164" fontId="66" fillId="0" borderId="0" xfId="0" applyNumberFormat="1" applyFont="1"/>
    <xf numFmtId="0" fontId="0" fillId="5" borderId="0" xfId="0" applyFill="1"/>
    <xf numFmtId="0" fontId="9" fillId="0" borderId="0" xfId="0" applyFont="1" applyAlignment="1">
      <alignment horizontal="center"/>
    </xf>
    <xf numFmtId="0" fontId="9" fillId="20" borderId="0" xfId="0" applyFont="1" applyFill="1"/>
    <xf numFmtId="164" fontId="9" fillId="20" borderId="0" xfId="0" applyNumberFormat="1" applyFont="1" applyFill="1"/>
    <xf numFmtId="0" fontId="67" fillId="12" borderId="0" xfId="0" applyFont="1" applyFill="1"/>
    <xf numFmtId="164" fontId="67" fillId="12" borderId="0" xfId="0" applyNumberFormat="1" applyFont="1" applyFill="1"/>
    <xf numFmtId="10" fontId="34" fillId="0" borderId="0" xfId="0" applyNumberFormat="1" applyFont="1"/>
    <xf numFmtId="0" fontId="0" fillId="8" borderId="0" xfId="0" applyFill="1"/>
    <xf numFmtId="0" fontId="9" fillId="21" borderId="0" xfId="0" applyFont="1" applyFill="1"/>
    <xf numFmtId="164" fontId="12" fillId="0" borderId="0" xfId="0" applyNumberFormat="1" applyFont="1"/>
    <xf numFmtId="164" fontId="12" fillId="20" borderId="0" xfId="0" applyNumberFormat="1" applyFont="1" applyFill="1"/>
    <xf numFmtId="164" fontId="12" fillId="2" borderId="0" xfId="0" applyNumberFormat="1" applyFont="1" applyFill="1"/>
    <xf numFmtId="164" fontId="0" fillId="11" borderId="0" xfId="0" applyNumberFormat="1" applyFill="1"/>
    <xf numFmtId="1" fontId="0" fillId="0" borderId="0" xfId="0" applyNumberFormat="1"/>
    <xf numFmtId="1" fontId="34" fillId="0" borderId="0" xfId="0" applyNumberFormat="1" applyFont="1"/>
    <xf numFmtId="0" fontId="6" fillId="22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6" fillId="24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25" borderId="0" xfId="0" applyFont="1" applyFill="1" applyAlignment="1">
      <alignment horizontal="center"/>
    </xf>
    <xf numFmtId="0" fontId="9" fillId="26" borderId="0" xfId="0" applyFont="1" applyFill="1" applyAlignment="1">
      <alignment horizontal="center"/>
    </xf>
    <xf numFmtId="0" fontId="6" fillId="27" borderId="0" xfId="0" applyFont="1" applyFill="1"/>
    <xf numFmtId="165" fontId="0" fillId="12" borderId="0" xfId="0" applyNumberFormat="1" applyFill="1"/>
    <xf numFmtId="165" fontId="0" fillId="25" borderId="0" xfId="0" applyNumberFormat="1" applyFill="1"/>
    <xf numFmtId="165" fontId="0" fillId="26" borderId="0" xfId="0" applyNumberFormat="1" applyFill="1"/>
    <xf numFmtId="1" fontId="0" fillId="12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0" fontId="9" fillId="6" borderId="0" xfId="0" applyFont="1" applyFill="1"/>
    <xf numFmtId="164" fontId="9" fillId="6" borderId="0" xfId="0" applyNumberFormat="1" applyFont="1" applyFill="1"/>
    <xf numFmtId="164" fontId="6" fillId="27" borderId="0" xfId="0" applyNumberFormat="1" applyFont="1" applyFill="1"/>
    <xf numFmtId="0" fontId="6" fillId="28" borderId="0" xfId="0" applyFont="1" applyFill="1"/>
    <xf numFmtId="164" fontId="0" fillId="6" borderId="0" xfId="0" applyNumberFormat="1" applyFill="1"/>
    <xf numFmtId="165" fontId="9" fillId="0" borderId="0" xfId="0" applyNumberFormat="1" applyFont="1"/>
    <xf numFmtId="164" fontId="9" fillId="11" borderId="0" xfId="0" applyNumberFormat="1" applyFont="1" applyFill="1"/>
    <xf numFmtId="165" fontId="9" fillId="11" borderId="0" xfId="0" applyNumberFormat="1" applyFont="1" applyFill="1"/>
    <xf numFmtId="165" fontId="0" fillId="11" borderId="0" xfId="0" applyNumberFormat="1" applyFill="1"/>
    <xf numFmtId="0" fontId="6" fillId="29" borderId="0" xfId="0" applyFont="1" applyFill="1"/>
    <xf numFmtId="0" fontId="6" fillId="23" borderId="0" xfId="0" applyFont="1" applyFill="1"/>
    <xf numFmtId="0" fontId="68" fillId="0" borderId="0" xfId="0" applyFont="1"/>
    <xf numFmtId="165" fontId="34" fillId="0" borderId="0" xfId="0" applyNumberFormat="1" applyFont="1"/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17" borderId="0" xfId="0" applyFont="1" applyFill="1"/>
    <xf numFmtId="0" fontId="44" fillId="5" borderId="0" xfId="0" applyFont="1" applyFill="1"/>
    <xf numFmtId="0" fontId="43" fillId="2" borderId="0" xfId="0" applyFont="1" applyFill="1"/>
    <xf numFmtId="0" fontId="48" fillId="5" borderId="0" xfId="0" applyFont="1" applyFill="1"/>
    <xf numFmtId="0" fontId="14" fillId="2" borderId="0" xfId="0" applyFont="1" applyFill="1" applyAlignment="1">
      <alignment horizontal="center"/>
    </xf>
    <xf numFmtId="0" fontId="64" fillId="2" borderId="0" xfId="0" applyFont="1" applyFill="1"/>
    <xf numFmtId="165" fontId="34" fillId="6" borderId="0" xfId="0" applyNumberFormat="1" applyFont="1" applyFill="1"/>
  </cellXfs>
  <cellStyles count="1">
    <cellStyle name="Normal" xfId="0" builtinId="0"/>
  </cellStyles>
  <dxfs count="18">
    <dxf>
      <font>
        <color rgb="FFC0392B"/>
      </font>
    </dxf>
    <dxf>
      <font>
        <color rgb="FF1E8449"/>
      </font>
    </dxf>
    <dxf>
      <font>
        <b/>
        <color rgb="FFC00000"/>
      </font>
    </dxf>
    <dxf>
      <font>
        <b/>
        <color rgb="FF1E7B34"/>
      </font>
    </dxf>
    <dxf>
      <font>
        <b/>
        <color rgb="FFC00000"/>
      </font>
    </dxf>
    <dxf>
      <font>
        <b/>
        <color rgb="FF1E7B34"/>
      </font>
    </dxf>
    <dxf>
      <font>
        <b/>
        <color rgb="FFC00000"/>
      </font>
    </dxf>
    <dxf>
      <font>
        <b/>
        <color rgb="FF1E7B34"/>
      </font>
    </dxf>
    <dxf>
      <font>
        <b/>
        <color rgb="FFC00000"/>
      </font>
    </dxf>
    <dxf>
      <font>
        <b/>
        <color rgb="FF1E7B34"/>
      </font>
    </dxf>
    <dxf>
      <font>
        <b/>
        <color rgb="FFC00000"/>
      </font>
    </dxf>
    <dxf>
      <font>
        <b/>
        <color rgb="FF1E7B34"/>
      </font>
    </dxf>
    <dxf>
      <font>
        <b/>
        <color rgb="FF9C0006"/>
      </font>
      <fill>
        <patternFill>
          <bgColor rgb="FFFFC7CE"/>
        </patternFill>
      </fill>
    </dxf>
    <dxf>
      <font>
        <b/>
        <color rgb="FF7D6608"/>
      </font>
      <fill>
        <patternFill>
          <bgColor rgb="FFFFEB9C"/>
        </patternFill>
      </fill>
    </dxf>
    <dxf>
      <font>
        <b/>
        <color rgb="FF276221"/>
      </font>
      <fill>
        <patternFill>
          <bgColor rgb="FFC6EFCE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7D6608"/>
      </font>
      <fill>
        <patternFill>
          <bgColor rgb="FFFFEB9C"/>
        </patternFill>
      </fill>
    </dxf>
    <dxf>
      <font>
        <b/>
        <color rgb="FF27622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7F9FC"/>
      <rgbColor rgb="FF0000FF"/>
      <rgbColor rgb="FFFFFF00"/>
      <rgbColor rgb="FFFF00FF"/>
      <rgbColor rgb="FFEEF2F8"/>
      <rgbColor rgb="FF9C0006"/>
      <rgbColor rgb="FF008000"/>
      <rgbColor rgb="FF276221"/>
      <rgbColor rgb="FF7D6608"/>
      <rgbColor rgb="FFCC0000"/>
      <rgbColor rgb="FF156082"/>
      <rgbColor rgb="FFD9D9D9"/>
      <rgbColor rgb="FF888888"/>
      <rgbColor rgb="FFE8ECEF"/>
      <rgbColor rgb="FF7D3C98"/>
      <rgbColor rgb="FFFFF2CC"/>
      <rgbColor rgb="FFDAEEF3"/>
      <rgbColor rgb="FF555555"/>
      <rgbColor rgb="FFED7D31"/>
      <rgbColor rgb="FF1F618D"/>
      <rgbColor rgb="FFC9D9F0"/>
      <rgbColor rgb="FF1F6B2E"/>
      <rgbColor rgb="FFFF00FF"/>
      <rgbColor rgb="FFFCE4D6"/>
      <rgbColor rgb="FFF2F2F2"/>
      <rgbColor rgb="FF196B24"/>
      <rgbColor rgb="FFC00000"/>
      <rgbColor rgb="FF1E7B34"/>
      <rgbColor rgb="FF0000FF"/>
      <rgbColor rgb="FFF5F5F5"/>
      <rgbColor rgb="FFE8F0FE"/>
      <rgbColor rgb="FFC6EFCE"/>
      <rgbColor rgb="FFFFEB9C"/>
      <rgbColor rgb="FFD6E4F0"/>
      <rgbColor rgb="FFE0E0E0"/>
      <rgbColor rgb="FFD9E1F2"/>
      <rgbColor rgb="FFFFC7CE"/>
      <rgbColor rgb="FF2E75B6"/>
      <rgbColor rgb="FF4A7C59"/>
      <rgbColor rgb="FF70AD47"/>
      <rgbColor rgb="FFFFC000"/>
      <rgbColor rgb="FFE2EFDA"/>
      <rgbColor rgb="FFE97132"/>
      <rgbColor rgb="FF595959"/>
      <rgbColor rgb="FFAAAAAA"/>
      <rgbColor rgb="FF1F3864"/>
      <rgbColor rgb="FF1E8449"/>
      <rgbColor rgb="FF375623"/>
      <rgbColor rgb="FF2C3E50"/>
      <rgbColor rgb="FFC0392B"/>
      <rgbColor rgb="FF7030A0"/>
      <rgbColor rgb="FF2E4D7B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Revenue, Gross Profit &amp; EBITDA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Dashboard!$B$3:$G$3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Dashboard!$B$4:$G$4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7-4AFD-8DC4-CCC227DE703F}"/>
            </c:ext>
          </c:extLst>
        </c:ser>
        <c:ser>
          <c:idx val="1"/>
          <c:order val="1"/>
          <c:tx>
            <c:strRef>
              <c:f>Dashboard!$A$5</c:f>
              <c:strCache>
                <c:ptCount val="1"/>
                <c:pt idx="0">
                  <c:v>Gross Profit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Dashboard!$B$3:$G$3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Dashboard!$B$5:$G$5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7-4AFD-8DC4-CCC227DE703F}"/>
            </c:ext>
          </c:extLst>
        </c:ser>
        <c:ser>
          <c:idx val="2"/>
          <c:order val="2"/>
          <c:tx>
            <c:strRef>
              <c:f>Dashboard!$A$6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196B2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Dashboard!$B$3:$G$3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Dashboard!$B$6:$G$6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7-4AFD-8DC4-CCC227DE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71588"/>
        <c:axId val="81167802"/>
      </c:barChart>
      <c:catAx>
        <c:axId val="446715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81167802"/>
        <c:crosses val="autoZero"/>
        <c:auto val="1"/>
        <c:lblAlgn val="ctr"/>
        <c:lblOffset val="100"/>
        <c:noMultiLvlLbl val="0"/>
      </c:catAx>
      <c:valAx>
        <c:axId val="8116780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467158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EBITDA Bridge: FY2022A → FY2029E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'Variance &amp; Bridge'!$F$27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&amp; Bridge'!$E$28:$E$36</c:f>
              <c:strCache>
                <c:ptCount val="9"/>
                <c:pt idx="0">
                  <c:v>FY2022A (Base)</c:v>
                </c:pt>
                <c:pt idx="1">
                  <c:v>FY2022→23</c:v>
                </c:pt>
                <c:pt idx="2">
                  <c:v>FY2023→24</c:v>
                </c:pt>
                <c:pt idx="3">
                  <c:v>FY2024→25E</c:v>
                </c:pt>
                <c:pt idx="4">
                  <c:v>FY2025E→26E</c:v>
                </c:pt>
                <c:pt idx="5">
                  <c:v>FY2026E→27E</c:v>
                </c:pt>
                <c:pt idx="6">
                  <c:v>FY2027E→28E</c:v>
                </c:pt>
                <c:pt idx="7">
                  <c:v>FY2028E→29E</c:v>
                </c:pt>
                <c:pt idx="8">
                  <c:v>FY2029E (Total)</c:v>
                </c:pt>
              </c:strCache>
            </c:strRef>
          </c:cat>
          <c:val>
            <c:numRef>
              <c:f>'Variance &amp; Bridge'!$F$28:$F$36</c:f>
              <c:numCache>
                <c:formatCode>\$#,##0;"($"#,##0\);\-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9-4760-8572-3F0D191C16C8}"/>
            </c:ext>
          </c:extLst>
        </c:ser>
        <c:ser>
          <c:idx val="1"/>
          <c:order val="1"/>
          <c:tx>
            <c:strRef>
              <c:f>'Variance &amp; Bridge'!$G$27</c:f>
              <c:strCache>
                <c:ptCount val="1"/>
                <c:pt idx="0">
                  <c:v>EBITDA Δ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&amp; Bridge'!$E$28:$E$36</c:f>
              <c:strCache>
                <c:ptCount val="9"/>
                <c:pt idx="0">
                  <c:v>FY2022A (Base)</c:v>
                </c:pt>
                <c:pt idx="1">
                  <c:v>FY2022→23</c:v>
                </c:pt>
                <c:pt idx="2">
                  <c:v>FY2023→24</c:v>
                </c:pt>
                <c:pt idx="3">
                  <c:v>FY2024→25E</c:v>
                </c:pt>
                <c:pt idx="4">
                  <c:v>FY2025E→26E</c:v>
                </c:pt>
                <c:pt idx="5">
                  <c:v>FY2026E→27E</c:v>
                </c:pt>
                <c:pt idx="6">
                  <c:v>FY2027E→28E</c:v>
                </c:pt>
                <c:pt idx="7">
                  <c:v>FY2028E→29E</c:v>
                </c:pt>
                <c:pt idx="8">
                  <c:v>FY2029E (Total)</c:v>
                </c:pt>
              </c:strCache>
            </c:strRef>
          </c:cat>
          <c:val>
            <c:numRef>
              <c:f>'Variance &amp; Bridge'!$G$28:$G$36</c:f>
              <c:numCache>
                <c:formatCode>\$#,##0;"($"#,##0\);\-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9-4760-8572-3F0D191C1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64092"/>
        <c:axId val="18595223"/>
      </c:barChart>
      <c:catAx>
        <c:axId val="479640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18595223"/>
        <c:crosses val="autoZero"/>
        <c:auto val="1"/>
        <c:lblAlgn val="ctr"/>
        <c:lblOffset val="100"/>
        <c:noMultiLvlLbl val="0"/>
      </c:catAx>
      <c:valAx>
        <c:axId val="1859522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796409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Net Income vs. CFO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Dashboard!$I$4</c:f>
              <c:strCache>
                <c:ptCount val="1"/>
                <c:pt idx="0">
                  <c:v>Net Income</c:v>
                </c:pt>
              </c:strCache>
            </c:strRef>
          </c:tx>
          <c:spPr>
            <a:ln w="28440" cap="rnd">
              <a:solidFill>
                <a:srgbClr val="15608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Dashboard!$J$3:$O$3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Dashboard!$J$4:$O$4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6-45F8-B58A-F67F332B09F4}"/>
            </c:ext>
          </c:extLst>
        </c:ser>
        <c:ser>
          <c:idx val="1"/>
          <c:order val="1"/>
          <c:tx>
            <c:strRef>
              <c:f>Dashboard!$I$5</c:f>
              <c:strCache>
                <c:ptCount val="1"/>
                <c:pt idx="0">
                  <c:v>CFO</c:v>
                </c:pt>
              </c:strCache>
            </c:strRef>
          </c:tx>
          <c:spPr>
            <a:ln w="28440" cap="rnd">
              <a:solidFill>
                <a:srgbClr val="E9713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Dashboard!$J$3:$O$3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Dashboard!$J$5:$O$5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6-45F8-B58A-F67F332B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8852441"/>
        <c:axId val="26117229"/>
      </c:lineChart>
      <c:catAx>
        <c:axId val="588524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26117229"/>
        <c:crosses val="autoZero"/>
        <c:auto val="1"/>
        <c:lblAlgn val="ctr"/>
        <c:lblOffset val="100"/>
        <c:noMultiLvlLbl val="0"/>
      </c:catAx>
      <c:valAx>
        <c:axId val="2611722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58852441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Cash Flow: CFO &amp; FCF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Dashboard!$I$4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Dashboard!$J$3:$O$3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Dashboard!$J$4:$O$4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3-411F-89C5-2049E0DC2986}"/>
            </c:ext>
          </c:extLst>
        </c:ser>
        <c:ser>
          <c:idx val="1"/>
          <c:order val="1"/>
          <c:tx>
            <c:strRef>
              <c:f>Dashboard!$I$5</c:f>
              <c:strCache>
                <c:ptCount val="1"/>
                <c:pt idx="0">
                  <c:v>CFO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Dashboard!$J$3:$O$3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Dashboard!$J$5:$O$5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3-411F-89C5-2049E0DC2986}"/>
            </c:ext>
          </c:extLst>
        </c:ser>
        <c:ser>
          <c:idx val="2"/>
          <c:order val="2"/>
          <c:tx>
            <c:strRef>
              <c:f>Dashboard!$I$6</c:f>
              <c:strCache>
                <c:ptCount val="1"/>
                <c:pt idx="0">
                  <c:v>FCF</c:v>
                </c:pt>
              </c:strCache>
            </c:strRef>
          </c:tx>
          <c:spPr>
            <a:solidFill>
              <a:srgbClr val="196B2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Dashboard!$J$3:$O$3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Dashboard!$J$6:$O$6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3-411F-89C5-2049E0DC2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65149"/>
        <c:axId val="69523952"/>
      </c:barChart>
      <c:catAx>
        <c:axId val="5496514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9523952"/>
        <c:crosses val="autoZero"/>
        <c:auto val="1"/>
        <c:lblAlgn val="ctr"/>
        <c:lblOffset val="100"/>
        <c:noMultiLvlLbl val="0"/>
      </c:catAx>
      <c:valAx>
        <c:axId val="6952395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5496514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Total Assets vs. Total Liabilities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Dashboard!$I$11</c:f>
              <c:strCache>
                <c:ptCount val="1"/>
                <c:pt idx="0">
                  <c:v>Total Assets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Dashboard!$J$10:$O$10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Dashboard!$J$11:$O$11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3-40E8-80B4-202468868059}"/>
            </c:ext>
          </c:extLst>
        </c:ser>
        <c:ser>
          <c:idx val="1"/>
          <c:order val="1"/>
          <c:tx>
            <c:strRef>
              <c:f>Dashboard!$I$12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Dashboard!$J$10:$O$10</c:f>
              <c:strCache>
                <c:ptCount val="6"/>
                <c:pt idx="0">
                  <c:v>FY2022A</c:v>
                </c:pt>
                <c:pt idx="1">
                  <c:v>FY2023A</c:v>
                </c:pt>
                <c:pt idx="2">
                  <c:v>FY2024A</c:v>
                </c:pt>
                <c:pt idx="3">
                  <c:v>FY2025E</c:v>
                </c:pt>
                <c:pt idx="4">
                  <c:v>FY2026E</c:v>
                </c:pt>
                <c:pt idx="5">
                  <c:v>FY2027E</c:v>
                </c:pt>
              </c:strCache>
            </c:strRef>
          </c:cat>
          <c:val>
            <c:numRef>
              <c:f>Dashboard!$J$12:$O$12</c:f>
              <c:numCache>
                <c:formatCode>\$#,##0;"($"#,##0\);\-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3-40E8-80B4-20246886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91889"/>
        <c:axId val="91734432"/>
      </c:barChart>
      <c:catAx>
        <c:axId val="1999188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91734432"/>
        <c:crosses val="autoZero"/>
        <c:auto val="1"/>
        <c:lblAlgn val="ctr"/>
        <c:lblOffset val="100"/>
        <c:noMultiLvlLbl val="0"/>
      </c:catAx>
      <c:valAx>
        <c:axId val="9173443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1999188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100" b="1" strike="noStrike" spc="-1">
                <a:solidFill>
                  <a:srgbClr val="1F3864"/>
                </a:solidFill>
                <a:latin typeface="Calibri"/>
                <a:ea typeface="Calibri"/>
              </a:defRPr>
            </a:pPr>
            <a:r>
              <a:rPr lang="en-US" sz="1100" b="1" strike="noStrike" spc="-1">
                <a:solidFill>
                  <a:srgbClr val="1F3864"/>
                </a:solidFill>
                <a:latin typeface="Calibri"/>
                <a:ea typeface="Calibri"/>
              </a:rPr>
              <a:t>Profitability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Dashboard!$Q$28</c:f>
              <c:strCache>
                <c:ptCount val="1"/>
                <c:pt idx="0">
                  <c:v>19. Days Inventory Outstanding (DIO)</c:v>
                </c:pt>
              </c:strCache>
            </c:strRef>
          </c:tx>
          <c:spPr>
            <a:ln w="28440" cap="rnd">
              <a:solidFill>
                <a:srgbClr val="2E75B6"/>
              </a:solidFill>
              <a:round/>
            </a:ln>
          </c:spPr>
          <c:marker>
            <c:symbol val="circle"/>
            <c:size val="5"/>
            <c:spPr>
              <a:solidFill>
                <a:srgbClr val="2E75B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Dashboard!$R$27:$W$27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Dashboard!$R$28:$W$28</c:f>
              <c:numCache>
                <c:formatCode>0" days"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471C-8BD5-1CEFC5DB04C5}"/>
            </c:ext>
          </c:extLst>
        </c:ser>
        <c:ser>
          <c:idx val="1"/>
          <c:order val="1"/>
          <c:tx>
            <c:strRef>
              <c:f>Dashboard!$Q$29</c:f>
              <c:strCache>
                <c:ptCount val="1"/>
                <c:pt idx="0">
                  <c:v>20. Days Payable Outstanding (DPO)</c:v>
                </c:pt>
              </c:strCache>
            </c:strRef>
          </c:tx>
          <c:spPr>
            <a:ln w="28440" cap="rnd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Dashboard!$R$27:$W$27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Dashboard!$R$29:$W$29</c:f>
              <c:numCache>
                <c:formatCode>0" days"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471C-8BD5-1CEFC5DB04C5}"/>
            </c:ext>
          </c:extLst>
        </c:ser>
        <c:ser>
          <c:idx val="2"/>
          <c:order val="2"/>
          <c:tx>
            <c:strRef>
              <c:f>Dashboard!$Q$30</c:f>
              <c:strCache>
                <c:ptCount val="1"/>
                <c:pt idx="0">
                  <c:v>21. Cash Conversion Cycle (DSO+DIO-DPO)</c:v>
                </c:pt>
              </c:strCache>
            </c:strRef>
          </c:tx>
          <c:spPr>
            <a:ln w="28440" cap="rnd">
              <a:solidFill>
                <a:srgbClr val="70AD47"/>
              </a:solidFill>
              <a:round/>
            </a:ln>
          </c:spPr>
          <c:marker>
            <c:symbol val="circle"/>
            <c:size val="5"/>
            <c:spPr>
              <a:solidFill>
                <a:srgbClr val="70AD47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Dashboard!$R$27:$W$27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Dashboard!$R$30:$W$30</c:f>
              <c:numCache>
                <c:formatCode>0" days"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5-471C-8BD5-1CEFC5DB04C5}"/>
            </c:ext>
          </c:extLst>
        </c:ser>
        <c:ser>
          <c:idx val="3"/>
          <c:order val="3"/>
          <c:tx>
            <c:strRef>
              <c:f>Dashboard!$Q$31</c:f>
              <c:strCache>
                <c:ptCount val="1"/>
                <c:pt idx="0">
                  <c:v>22. Revenue per Share</c:v>
                </c:pt>
              </c:strCache>
            </c:strRef>
          </c:tx>
          <c:spPr>
            <a:ln w="2844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Dashboard!$R$27:$W$27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Dashboard!$R$31:$W$31</c:f>
              <c:numCache>
                <c:formatCode>\$#,##0.00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05-471C-8BD5-1CEFC5DB04C5}"/>
            </c:ext>
          </c:extLst>
        </c:ser>
        <c:ser>
          <c:idx val="4"/>
          <c:order val="4"/>
          <c:tx>
            <c:strRef>
              <c:f>Dashboard!$Q$32</c:f>
              <c:strCache>
                <c:ptCount val="1"/>
                <c:pt idx="0">
                  <c:v>ROE</c:v>
                </c:pt>
              </c:strCache>
            </c:strRef>
          </c:tx>
          <c:spPr>
            <a:ln w="28440" cap="rnd">
              <a:solidFill>
                <a:srgbClr val="7030A0"/>
              </a:solidFill>
              <a:round/>
            </a:ln>
          </c:spPr>
          <c:marker>
            <c:symbol val="circle"/>
            <c:size val="5"/>
            <c:spPr>
              <a:solidFill>
                <a:srgbClr val="7030A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Dashboard!$R$27:$W$27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Dashboard!$R$32:$W$32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05-471C-8BD5-1CEFC5DB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2249473"/>
        <c:axId val="34547995"/>
      </c:lineChart>
      <c:catAx>
        <c:axId val="422494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34547995"/>
        <c:crosses val="autoZero"/>
        <c:auto val="1"/>
        <c:lblAlgn val="ctr"/>
        <c:lblOffset val="100"/>
        <c:noMultiLvlLbl val="0"/>
      </c:catAx>
      <c:valAx>
        <c:axId val="34547995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E0E0E0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224947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404040"/>
              </a:solidFill>
              <a:latin typeface="Aptos Narrow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100" b="1" strike="noStrike" spc="-1">
                <a:solidFill>
                  <a:srgbClr val="1F3864"/>
                </a:solidFill>
                <a:latin typeface="Calibri"/>
                <a:ea typeface="Calibri"/>
              </a:defRPr>
            </a:pPr>
            <a:r>
              <a:rPr lang="en-US" sz="1100" b="1" strike="noStrike" spc="-1">
                <a:solidFill>
                  <a:srgbClr val="1F3864"/>
                </a:solidFill>
                <a:latin typeface="Calibri"/>
                <a:ea typeface="Calibri"/>
              </a:rPr>
              <a:t>Liquidity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Dashboard!$Q$34</c:f>
              <c:strCache>
                <c:ptCount val="1"/>
                <c:pt idx="0">
                  <c:v>  Net Profit Margin (NI/Rev)</c:v>
                </c:pt>
              </c:strCache>
            </c:strRef>
          </c:tx>
          <c:spPr>
            <a:solidFill>
              <a:srgbClr val="156082"/>
            </a:solidFill>
            <a:ln w="0">
              <a:solidFill>
                <a:srgbClr val="2E75B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Dashboard!$R$33:$W$33</c:f>
              <c:numCache>
                <c:formatCode>General</c:formatCode>
                <c:ptCount val="6"/>
              </c:numCache>
            </c:numRef>
          </c:cat>
          <c:val>
            <c:numRef>
              <c:f>Dashboard!$R$34:$W$34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E-4C4C-A234-E242925CC5B2}"/>
            </c:ext>
          </c:extLst>
        </c:ser>
        <c:ser>
          <c:idx val="1"/>
          <c:order val="1"/>
          <c:tx>
            <c:strRef>
              <c:f>Dashboard!$Q$35</c:f>
              <c:strCache>
                <c:ptCount val="1"/>
                <c:pt idx="0">
                  <c:v>  Asset Turnover (Rev/Assets)</c:v>
                </c:pt>
              </c:strCache>
            </c:strRef>
          </c:tx>
          <c:spPr>
            <a:solidFill>
              <a:srgbClr val="E97132"/>
            </a:solidFill>
            <a:ln w="0">
              <a:solidFill>
                <a:srgbClr val="ED7D3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Dashboard!$R$33:$W$33</c:f>
              <c:numCache>
                <c:formatCode>General</c:formatCode>
                <c:ptCount val="6"/>
              </c:numCache>
            </c:numRef>
          </c:cat>
          <c:val>
            <c:numRef>
              <c:f>Dashboard!$R$35:$W$35</c:f>
              <c:numCache>
                <c:formatCode>0.0\x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E-4C4C-A234-E242925CC5B2}"/>
            </c:ext>
          </c:extLst>
        </c:ser>
        <c:ser>
          <c:idx val="2"/>
          <c:order val="2"/>
          <c:tx>
            <c:strRef>
              <c:f>Dashboard!$Q$36</c:f>
              <c:strCache>
                <c:ptCount val="1"/>
                <c:pt idx="0">
                  <c:v>  Equity Multiplier (Assets/Equity)</c:v>
                </c:pt>
              </c:strCache>
            </c:strRef>
          </c:tx>
          <c:spPr>
            <a:solidFill>
              <a:srgbClr val="196B24"/>
            </a:solidFill>
            <a:ln w="0">
              <a:solidFill>
                <a:srgbClr val="70AD47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Dashboard!$R$33:$W$33</c:f>
              <c:numCache>
                <c:formatCode>General</c:formatCode>
                <c:ptCount val="6"/>
              </c:numCache>
            </c:numRef>
          </c:cat>
          <c:val>
            <c:numRef>
              <c:f>Dashboard!$R$36:$W$36</c:f>
              <c:numCache>
                <c:formatCode>0.0\x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E-4C4C-A234-E242925CC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64405"/>
        <c:axId val="91968962"/>
      </c:barChart>
      <c:catAx>
        <c:axId val="311644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91968962"/>
        <c:crosses val="autoZero"/>
        <c:auto val="1"/>
        <c:lblAlgn val="ctr"/>
        <c:lblOffset val="100"/>
        <c:noMultiLvlLbl val="0"/>
      </c:catAx>
      <c:valAx>
        <c:axId val="91968962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E0E0E0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3116440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404040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100" b="1" strike="noStrike" spc="-1">
                <a:solidFill>
                  <a:srgbClr val="1F3864"/>
                </a:solidFill>
                <a:latin typeface="Calibri"/>
                <a:ea typeface="Calibri"/>
              </a:defRPr>
            </a:pPr>
            <a:r>
              <a:rPr lang="en-US" sz="1100" b="1" strike="noStrike" spc="-1">
                <a:solidFill>
                  <a:srgbClr val="1F3864"/>
                </a:solidFill>
                <a:latin typeface="Calibri"/>
                <a:ea typeface="Calibri"/>
              </a:rPr>
              <a:t>Leverage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Dashboard!$Q$39</c:f>
              <c:strCache>
                <c:ptCount val="1"/>
                <c:pt idx="0">
                  <c:v>  X1: Working Capital / Assets</c:v>
                </c:pt>
              </c:strCache>
            </c:strRef>
          </c:tx>
          <c:spPr>
            <a:solidFill>
              <a:srgbClr val="156082"/>
            </a:solidFill>
            <a:ln w="0">
              <a:solidFill>
                <a:srgbClr val="C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Dashboard!$R$38:$W$38</c:f>
              <c:numCache>
                <c:formatCode>General</c:formatCode>
                <c:ptCount val="6"/>
              </c:numCache>
            </c:numRef>
          </c:cat>
          <c:val>
            <c:numRef>
              <c:f>Dashboard!$R$39:$W$39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B-4C34-9182-770F230F854E}"/>
            </c:ext>
          </c:extLst>
        </c:ser>
        <c:ser>
          <c:idx val="1"/>
          <c:order val="1"/>
          <c:tx>
            <c:strRef>
              <c:f>Dashboard!$Q$40</c:f>
              <c:strCache>
                <c:ptCount val="1"/>
                <c:pt idx="0">
                  <c:v>  X2: Retained Earnings / Assets</c:v>
                </c:pt>
              </c:strCache>
            </c:strRef>
          </c:tx>
          <c:spPr>
            <a:solidFill>
              <a:srgbClr val="E97132"/>
            </a:solidFill>
            <a:ln w="0">
              <a:solidFill>
                <a:srgbClr val="ED7D3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Dashboard!$R$38:$W$38</c:f>
              <c:numCache>
                <c:formatCode>General</c:formatCode>
                <c:ptCount val="6"/>
              </c:numCache>
            </c:numRef>
          </c:cat>
          <c:val>
            <c:numRef>
              <c:f>Dashboard!$R$40:$W$40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B-4C34-9182-770F230F854E}"/>
            </c:ext>
          </c:extLst>
        </c:ser>
        <c:ser>
          <c:idx val="2"/>
          <c:order val="2"/>
          <c:tx>
            <c:strRef>
              <c:f>Dashboard!$Q$41</c:f>
              <c:strCache>
                <c:ptCount val="1"/>
                <c:pt idx="0">
                  <c:v>  X3: EBIT / Assets</c:v>
                </c:pt>
              </c:strCache>
            </c:strRef>
          </c:tx>
          <c:spPr>
            <a:solidFill>
              <a:srgbClr val="196B24"/>
            </a:solidFill>
            <a:ln w="0">
              <a:solidFill>
                <a:srgbClr val="2E75B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Dashboard!$R$38:$W$38</c:f>
              <c:numCache>
                <c:formatCode>General</c:formatCode>
                <c:ptCount val="6"/>
              </c:numCache>
            </c:numRef>
          </c:cat>
          <c:val>
            <c:numRef>
              <c:f>Dashboard!$R$41:$W$41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B-4C34-9182-770F230F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43978"/>
        <c:axId val="12192214"/>
      </c:barChart>
      <c:catAx>
        <c:axId val="2154397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12192214"/>
        <c:crosses val="autoZero"/>
        <c:auto val="1"/>
        <c:lblAlgn val="ctr"/>
        <c:lblOffset val="100"/>
        <c:noMultiLvlLbl val="0"/>
      </c:catAx>
      <c:valAx>
        <c:axId val="12192214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E0E0E0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215439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404040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100" b="1" strike="noStrike" spc="-1">
                <a:solidFill>
                  <a:srgbClr val="1F3864"/>
                </a:solidFill>
                <a:latin typeface="Calibri"/>
                <a:ea typeface="Calibri"/>
              </a:defRPr>
            </a:pPr>
            <a:r>
              <a:rPr lang="en-US" sz="1100" b="1" strike="noStrike" spc="-1">
                <a:solidFill>
                  <a:srgbClr val="1F3864"/>
                </a:solidFill>
                <a:latin typeface="Calibri"/>
                <a:ea typeface="Calibri"/>
              </a:rPr>
              <a:t>Cash Flow Quality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Dashboard!$Q$44</c:f>
              <c:strCache>
                <c:ptCount val="1"/>
                <c:pt idx="0">
                  <c:v>  ALTMAN Z-SCORE</c:v>
                </c:pt>
              </c:strCache>
            </c:strRef>
          </c:tx>
          <c:spPr>
            <a:ln w="28440" cap="rnd">
              <a:solidFill>
                <a:srgbClr val="2E75B6"/>
              </a:solidFill>
              <a:round/>
            </a:ln>
          </c:spPr>
          <c:marker>
            <c:symbol val="circle"/>
            <c:size val="5"/>
            <c:spPr>
              <a:solidFill>
                <a:srgbClr val="2E75B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Dashboard!$R$43:$W$43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Dashboard!$R$44:$W$44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4-45E8-84B7-5F975F077B00}"/>
            </c:ext>
          </c:extLst>
        </c:ser>
        <c:ser>
          <c:idx val="1"/>
          <c:order val="1"/>
          <c:tx>
            <c:strRef>
              <c:f>Dashboard!$Q$45</c:f>
              <c:strCache>
                <c:ptCount val="1"/>
                <c:pt idx="0">
                  <c:v>CFO / Total Debt</c:v>
                </c:pt>
              </c:strCache>
            </c:strRef>
          </c:tx>
          <c:spPr>
            <a:ln w="28440" cap="rnd">
              <a:solidFill>
                <a:srgbClr val="70AD47"/>
              </a:solidFill>
              <a:round/>
            </a:ln>
          </c:spPr>
          <c:marker>
            <c:symbol val="circle"/>
            <c:size val="5"/>
            <c:spPr>
              <a:solidFill>
                <a:srgbClr val="70AD47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Dashboard!$R$43:$W$43</c:f>
              <c:strCache>
                <c:ptCount val="6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</c:strCache>
            </c:strRef>
          </c:cat>
          <c:val>
            <c:numRef>
              <c:f>Dashboard!$R$45:$W$45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4-45E8-84B7-5F975F07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8762355"/>
        <c:axId val="66633820"/>
      </c:lineChart>
      <c:catAx>
        <c:axId val="287623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6633820"/>
        <c:crosses val="autoZero"/>
        <c:auto val="1"/>
        <c:lblAlgn val="ctr"/>
        <c:lblOffset val="100"/>
        <c:noMultiLvlLbl val="0"/>
      </c:catAx>
      <c:valAx>
        <c:axId val="66633820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E0E0E0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8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2876235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800" b="0" strike="noStrike" spc="-1">
              <a:solidFill>
                <a:srgbClr val="404040"/>
              </a:solidFill>
              <a:latin typeface="Aptos Narrow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Aptos Narrow"/>
              </a:rPr>
              <a:t>Revenue Bridge: FY2022A → FY2029E ($mm)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'Variance &amp; Bridge'!$B$27</c:f>
              <c:strCache>
                <c:ptCount val="1"/>
                <c:pt idx="0">
                  <c:v>Base (invisible)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&amp; Bridge'!$A$28:$A$36</c:f>
              <c:strCache>
                <c:ptCount val="9"/>
                <c:pt idx="0">
                  <c:v>FY2022A (Base)</c:v>
                </c:pt>
                <c:pt idx="1">
                  <c:v>FY2022→23</c:v>
                </c:pt>
                <c:pt idx="2">
                  <c:v>FY2023→24</c:v>
                </c:pt>
                <c:pt idx="3">
                  <c:v>FY2024→25E</c:v>
                </c:pt>
                <c:pt idx="4">
                  <c:v>FY2025E→26E</c:v>
                </c:pt>
                <c:pt idx="5">
                  <c:v>FY2026E→27E</c:v>
                </c:pt>
                <c:pt idx="6">
                  <c:v>FY2027E→28E</c:v>
                </c:pt>
                <c:pt idx="7">
                  <c:v>FY2028E→29E</c:v>
                </c:pt>
                <c:pt idx="8">
                  <c:v>FY2029E (Total)</c:v>
                </c:pt>
              </c:strCache>
            </c:strRef>
          </c:cat>
          <c:val>
            <c:numRef>
              <c:f>'Variance &amp; Bridge'!$B$28:$B$36</c:f>
              <c:numCache>
                <c:formatCode>\$#,##0;"($"#,##0\);\-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B-4A23-890F-5E6AAE409119}"/>
            </c:ext>
          </c:extLst>
        </c:ser>
        <c:ser>
          <c:idx val="1"/>
          <c:order val="1"/>
          <c:tx>
            <c:strRef>
              <c:f>'Variance &amp; Bridge'!$C$27</c:f>
              <c:strCache>
                <c:ptCount val="1"/>
                <c:pt idx="0">
                  <c:v>Change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&amp; Bridge'!$A$28:$A$36</c:f>
              <c:strCache>
                <c:ptCount val="9"/>
                <c:pt idx="0">
                  <c:v>FY2022A (Base)</c:v>
                </c:pt>
                <c:pt idx="1">
                  <c:v>FY2022→23</c:v>
                </c:pt>
                <c:pt idx="2">
                  <c:v>FY2023→24</c:v>
                </c:pt>
                <c:pt idx="3">
                  <c:v>FY2024→25E</c:v>
                </c:pt>
                <c:pt idx="4">
                  <c:v>FY2025E→26E</c:v>
                </c:pt>
                <c:pt idx="5">
                  <c:v>FY2026E→27E</c:v>
                </c:pt>
                <c:pt idx="6">
                  <c:v>FY2027E→28E</c:v>
                </c:pt>
                <c:pt idx="7">
                  <c:v>FY2028E→29E</c:v>
                </c:pt>
                <c:pt idx="8">
                  <c:v>FY2029E (Total)</c:v>
                </c:pt>
              </c:strCache>
            </c:strRef>
          </c:cat>
          <c:val>
            <c:numRef>
              <c:f>'Variance &amp; Bridge'!$C$28:$C$36</c:f>
              <c:numCache>
                <c:formatCode>\$#,##0;"($"#,##0\);\-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B-4A23-890F-5E6AAE40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54483"/>
        <c:axId val="62918516"/>
      </c:barChart>
      <c:catAx>
        <c:axId val="1805448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2918516"/>
        <c:crosses val="autoZero"/>
        <c:auto val="1"/>
        <c:lblAlgn val="ctr"/>
        <c:lblOffset val="100"/>
        <c:noMultiLvlLbl val="0"/>
      </c:catAx>
      <c:valAx>
        <c:axId val="6291851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1805448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7</xdr:col>
      <xdr:colOff>161685</xdr:colOff>
      <xdr:row>29</xdr:row>
      <xdr:rowOff>75960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161685</xdr:colOff>
      <xdr:row>46</xdr:row>
      <xdr:rowOff>75960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15</xdr:row>
      <xdr:rowOff>0</xdr:rowOff>
    </xdr:from>
    <xdr:to>
      <xdr:col>15</xdr:col>
      <xdr:colOff>304560</xdr:colOff>
      <xdr:row>29</xdr:row>
      <xdr:rowOff>75960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32</xdr:row>
      <xdr:rowOff>0</xdr:rowOff>
    </xdr:from>
    <xdr:to>
      <xdr:col>15</xdr:col>
      <xdr:colOff>304560</xdr:colOff>
      <xdr:row>46</xdr:row>
      <xdr:rowOff>75960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0</xdr:colOff>
      <xdr:row>46</xdr:row>
      <xdr:rowOff>134280</xdr:rowOff>
    </xdr:from>
    <xdr:to>
      <xdr:col>20</xdr:col>
      <xdr:colOff>533160</xdr:colOff>
      <xdr:row>64</xdr:row>
      <xdr:rowOff>133920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21</xdr:col>
      <xdr:colOff>3240</xdr:colOff>
      <xdr:row>46</xdr:row>
      <xdr:rowOff>134280</xdr:rowOff>
    </xdr:from>
    <xdr:to>
      <xdr:col>25</xdr:col>
      <xdr:colOff>1174290</xdr:colOff>
      <xdr:row>64</xdr:row>
      <xdr:rowOff>133920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0</xdr:colOff>
      <xdr:row>65</xdr:row>
      <xdr:rowOff>146880</xdr:rowOff>
    </xdr:from>
    <xdr:to>
      <xdr:col>20</xdr:col>
      <xdr:colOff>533160</xdr:colOff>
      <xdr:row>83</xdr:row>
      <xdr:rowOff>146520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3240</xdr:colOff>
      <xdr:row>65</xdr:row>
      <xdr:rowOff>146880</xdr:rowOff>
    </xdr:from>
    <xdr:to>
      <xdr:col>25</xdr:col>
      <xdr:colOff>1174290</xdr:colOff>
      <xdr:row>83</xdr:row>
      <xdr:rowOff>146520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2</xdr:col>
      <xdr:colOff>742680</xdr:colOff>
      <xdr:row>54</xdr:row>
      <xdr:rowOff>75960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40</xdr:row>
      <xdr:rowOff>0</xdr:rowOff>
    </xdr:from>
    <xdr:to>
      <xdr:col>9</xdr:col>
      <xdr:colOff>418680</xdr:colOff>
      <xdr:row>54</xdr:row>
      <xdr:rowOff>75960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7A33270-B3BE-4325-B41B-24C895ED3731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1"/>
  <sheetViews>
    <sheetView zoomScaleNormal="100" workbookViewId="0">
      <pane ySplit="1" topLeftCell="A2" activePane="bottomLeft" state="frozen"/>
      <selection pane="bottomLeft" activeCell="J16" sqref="J16"/>
    </sheetView>
  </sheetViews>
  <sheetFormatPr defaultColWidth="8.5703125" defaultRowHeight="15" x14ac:dyDescent="0.25"/>
  <cols>
    <col min="1" max="1" width="2.7109375" style="2" customWidth="1"/>
    <col min="2" max="2" width="53.7109375" style="2" customWidth="1"/>
    <col min="3" max="3" width="62.28515625" style="2" customWidth="1"/>
    <col min="4" max="4" width="46.5703125" style="2" customWidth="1"/>
  </cols>
  <sheetData>
    <row r="1" spans="1:4" x14ac:dyDescent="0.25">
      <c r="A1" s="3"/>
      <c r="B1" s="3" t="s">
        <v>0</v>
      </c>
      <c r="C1" s="3"/>
      <c r="D1" s="3"/>
    </row>
    <row r="2" spans="1:4" ht="27" customHeight="1" x14ac:dyDescent="0.25">
      <c r="A2" s="4"/>
      <c r="B2" s="4" t="s">
        <v>1</v>
      </c>
      <c r="C2" s="4"/>
      <c r="D2" s="4"/>
    </row>
    <row r="3" spans="1:4" ht="18" customHeight="1" x14ac:dyDescent="0.25"/>
    <row r="4" spans="1:4" x14ac:dyDescent="0.25">
      <c r="A4" s="5"/>
      <c r="B4" s="5" t="s">
        <v>2</v>
      </c>
      <c r="C4" s="5"/>
      <c r="D4" s="5"/>
    </row>
    <row r="5" spans="1:4" ht="54" customHeight="1" x14ac:dyDescent="0.25">
      <c r="B5" s="2" t="s">
        <v>3</v>
      </c>
    </row>
    <row r="6" spans="1:4" ht="18" customHeight="1" x14ac:dyDescent="0.25"/>
    <row r="7" spans="1:4" ht="18" customHeight="1" x14ac:dyDescent="0.25">
      <c r="A7" s="6"/>
      <c r="B7" s="6" t="s">
        <v>4</v>
      </c>
      <c r="C7" s="6" t="s">
        <v>5</v>
      </c>
      <c r="D7" s="6" t="s">
        <v>6</v>
      </c>
    </row>
    <row r="8" spans="1:4" x14ac:dyDescent="0.25">
      <c r="B8" s="2" t="s">
        <v>7</v>
      </c>
      <c r="C8" s="2" t="s">
        <v>8</v>
      </c>
      <c r="D8" s="2" t="s">
        <v>9</v>
      </c>
    </row>
    <row r="9" spans="1:4" ht="18" customHeight="1" x14ac:dyDescent="0.25">
      <c r="A9" s="7"/>
      <c r="B9" s="7" t="s">
        <v>10</v>
      </c>
      <c r="C9" s="7" t="s">
        <v>11</v>
      </c>
      <c r="D9" s="7" t="s">
        <v>9</v>
      </c>
    </row>
    <row r="10" spans="1:4" ht="18" customHeight="1" x14ac:dyDescent="0.25">
      <c r="B10" s="2" t="s">
        <v>12</v>
      </c>
      <c r="C10" s="2" t="s">
        <v>11</v>
      </c>
      <c r="D10" s="2" t="s">
        <v>9</v>
      </c>
    </row>
    <row r="11" spans="1:4" ht="18" customHeight="1" x14ac:dyDescent="0.25">
      <c r="A11" s="7"/>
      <c r="B11" s="7" t="s">
        <v>13</v>
      </c>
      <c r="C11" s="7" t="s">
        <v>11</v>
      </c>
      <c r="D11" s="7" t="s">
        <v>9</v>
      </c>
    </row>
    <row r="12" spans="1:4" ht="18" customHeight="1" x14ac:dyDescent="0.25">
      <c r="B12" s="2" t="s">
        <v>14</v>
      </c>
      <c r="C12" s="2" t="s">
        <v>11</v>
      </c>
      <c r="D12" s="2" t="s">
        <v>9</v>
      </c>
    </row>
    <row r="13" spans="1:4" ht="18" customHeight="1" x14ac:dyDescent="0.25">
      <c r="A13" s="7"/>
      <c r="B13" s="7" t="s">
        <v>15</v>
      </c>
      <c r="C13" s="7" t="s">
        <v>11</v>
      </c>
      <c r="D13" s="7" t="s">
        <v>9</v>
      </c>
    </row>
    <row r="14" spans="1:4" ht="18" customHeight="1" x14ac:dyDescent="0.25">
      <c r="B14" s="2" t="s">
        <v>16</v>
      </c>
      <c r="C14" s="2" t="s">
        <v>11</v>
      </c>
      <c r="D14" s="2" t="s">
        <v>9</v>
      </c>
    </row>
    <row r="15" spans="1:4" ht="18" customHeight="1" x14ac:dyDescent="0.25">
      <c r="A15" s="7"/>
      <c r="B15" s="7" t="s">
        <v>17</v>
      </c>
      <c r="C15" s="7" t="s">
        <v>11</v>
      </c>
      <c r="D15" s="7" t="s">
        <v>9</v>
      </c>
    </row>
    <row r="16" spans="1:4" ht="18" customHeight="1" x14ac:dyDescent="0.25">
      <c r="A16" s="8"/>
      <c r="B16" s="8"/>
      <c r="C16" s="8"/>
      <c r="D16" s="8"/>
    </row>
    <row r="17" spans="1:4" x14ac:dyDescent="0.25">
      <c r="A17" s="5"/>
      <c r="B17" s="5" t="s">
        <v>18</v>
      </c>
      <c r="C17" s="5"/>
      <c r="D17" s="5"/>
    </row>
    <row r="18" spans="1:4" ht="40.5" customHeight="1" x14ac:dyDescent="0.25">
      <c r="A18" s="9"/>
      <c r="B18" s="9" t="s">
        <v>19</v>
      </c>
      <c r="C18" s="9"/>
      <c r="D18" s="9"/>
    </row>
    <row r="19" spans="1:4" ht="18" customHeight="1" x14ac:dyDescent="0.25"/>
    <row r="20" spans="1:4" ht="18" customHeight="1" x14ac:dyDescent="0.25">
      <c r="A20" s="6"/>
      <c r="B20" s="6" t="s">
        <v>20</v>
      </c>
      <c r="C20" s="6" t="s">
        <v>21</v>
      </c>
      <c r="D20" s="6" t="s">
        <v>22</v>
      </c>
    </row>
    <row r="21" spans="1:4" ht="18" customHeight="1" x14ac:dyDescent="0.25">
      <c r="B21" s="2" t="s">
        <v>23</v>
      </c>
      <c r="C21" s="2" t="s">
        <v>24</v>
      </c>
      <c r="D21" s="2" t="s">
        <v>25</v>
      </c>
    </row>
    <row r="22" spans="1:4" ht="18" customHeight="1" x14ac:dyDescent="0.25">
      <c r="A22" s="7"/>
      <c r="B22" s="7" t="s">
        <v>26</v>
      </c>
      <c r="C22" s="7" t="s">
        <v>24</v>
      </c>
      <c r="D22" s="7" t="s">
        <v>27</v>
      </c>
    </row>
    <row r="23" spans="1:4" ht="18" customHeight="1" x14ac:dyDescent="0.25">
      <c r="B23" s="2" t="s">
        <v>28</v>
      </c>
      <c r="C23" s="2" t="s">
        <v>29</v>
      </c>
      <c r="D23" s="2" t="s">
        <v>30</v>
      </c>
    </row>
    <row r="24" spans="1:4" ht="18" customHeight="1" x14ac:dyDescent="0.25">
      <c r="A24" s="7"/>
      <c r="B24" s="7" t="s">
        <v>31</v>
      </c>
      <c r="C24" s="7" t="s">
        <v>32</v>
      </c>
      <c r="D24" s="7" t="s">
        <v>33</v>
      </c>
    </row>
    <row r="25" spans="1:4" ht="18" customHeight="1" x14ac:dyDescent="0.25">
      <c r="B25" s="2" t="s">
        <v>34</v>
      </c>
      <c r="C25" s="2" t="s">
        <v>32</v>
      </c>
      <c r="D25" s="2" t="s">
        <v>35</v>
      </c>
    </row>
    <row r="26" spans="1:4" ht="18" customHeight="1" x14ac:dyDescent="0.25">
      <c r="A26" s="7"/>
      <c r="B26" s="7" t="s">
        <v>36</v>
      </c>
      <c r="C26" s="7" t="s">
        <v>32</v>
      </c>
      <c r="D26" s="7" t="s">
        <v>37</v>
      </c>
    </row>
    <row r="27" spans="1:4" ht="18" customHeight="1" x14ac:dyDescent="0.25">
      <c r="B27" s="2" t="s">
        <v>38</v>
      </c>
      <c r="C27" s="2" t="s">
        <v>32</v>
      </c>
      <c r="D27" s="2" t="s">
        <v>39</v>
      </c>
    </row>
    <row r="28" spans="1:4" ht="18" customHeight="1" x14ac:dyDescent="0.25">
      <c r="A28" s="7"/>
      <c r="B28" s="7" t="s">
        <v>40</v>
      </c>
      <c r="C28" s="7" t="s">
        <v>41</v>
      </c>
      <c r="D28" s="7" t="s">
        <v>42</v>
      </c>
    </row>
    <row r="29" spans="1:4" ht="18" customHeight="1" x14ac:dyDescent="0.25">
      <c r="B29" s="2" t="s">
        <v>43</v>
      </c>
      <c r="C29" s="2" t="s">
        <v>41</v>
      </c>
      <c r="D29" s="2" t="s">
        <v>44</v>
      </c>
    </row>
    <row r="30" spans="1:4" ht="18" customHeight="1" x14ac:dyDescent="0.25">
      <c r="A30" s="7"/>
      <c r="B30" s="7" t="s">
        <v>45</v>
      </c>
      <c r="C30" s="7" t="s">
        <v>41</v>
      </c>
      <c r="D30" s="7" t="s">
        <v>46</v>
      </c>
    </row>
    <row r="31" spans="1:4" ht="18" customHeight="1" x14ac:dyDescent="0.25">
      <c r="B31" s="2" t="s">
        <v>47</v>
      </c>
      <c r="C31" s="2" t="s">
        <v>41</v>
      </c>
      <c r="D31" s="2" t="s">
        <v>48</v>
      </c>
    </row>
    <row r="32" spans="1:4" ht="18" customHeight="1" x14ac:dyDescent="0.25">
      <c r="A32" s="8"/>
      <c r="B32" s="8"/>
      <c r="C32" s="8"/>
      <c r="D32" s="8"/>
    </row>
    <row r="33" spans="1:4" x14ac:dyDescent="0.25">
      <c r="A33" s="5"/>
      <c r="B33" s="5" t="s">
        <v>49</v>
      </c>
      <c r="C33" s="5"/>
      <c r="D33" s="5"/>
    </row>
    <row r="34" spans="1:4" x14ac:dyDescent="0.25">
      <c r="A34" s="6"/>
      <c r="B34" s="6" t="s">
        <v>50</v>
      </c>
      <c r="C34" s="6" t="s">
        <v>51</v>
      </c>
      <c r="D34" s="6" t="s">
        <v>52</v>
      </c>
    </row>
    <row r="35" spans="1:4" ht="18" customHeight="1" x14ac:dyDescent="0.25">
      <c r="B35" s="2" t="s">
        <v>53</v>
      </c>
      <c r="C35" s="2" t="s">
        <v>54</v>
      </c>
      <c r="D35" s="2" t="s">
        <v>55</v>
      </c>
    </row>
    <row r="36" spans="1:4" ht="18" customHeight="1" x14ac:dyDescent="0.25">
      <c r="A36" s="7"/>
      <c r="B36" s="7" t="s">
        <v>56</v>
      </c>
      <c r="C36" s="7" t="s">
        <v>57</v>
      </c>
      <c r="D36" s="7" t="s">
        <v>58</v>
      </c>
    </row>
    <row r="37" spans="1:4" ht="18" customHeight="1" x14ac:dyDescent="0.25">
      <c r="B37" s="2" t="s">
        <v>59</v>
      </c>
      <c r="C37" s="2" t="s">
        <v>60</v>
      </c>
      <c r="D37" s="2" t="s">
        <v>58</v>
      </c>
    </row>
    <row r="38" spans="1:4" ht="18" customHeight="1" x14ac:dyDescent="0.25">
      <c r="A38" s="7"/>
      <c r="B38" s="7" t="s">
        <v>61</v>
      </c>
      <c r="C38" s="7" t="s">
        <v>62</v>
      </c>
      <c r="D38" s="7" t="s">
        <v>63</v>
      </c>
    </row>
    <row r="39" spans="1:4" ht="18" customHeight="1" x14ac:dyDescent="0.25">
      <c r="B39" s="2" t="s">
        <v>64</v>
      </c>
      <c r="C39" s="2" t="s">
        <v>65</v>
      </c>
      <c r="D39" s="2" t="s">
        <v>66</v>
      </c>
    </row>
    <row r="40" spans="1:4" ht="18" customHeight="1" x14ac:dyDescent="0.25">
      <c r="A40" s="7"/>
      <c r="B40" s="7" t="s">
        <v>67</v>
      </c>
      <c r="C40" s="7" t="s">
        <v>68</v>
      </c>
      <c r="D40" s="7" t="s">
        <v>69</v>
      </c>
    </row>
    <row r="41" spans="1:4" ht="18" customHeight="1" x14ac:dyDescent="0.25">
      <c r="B41" s="2" t="s">
        <v>70</v>
      </c>
      <c r="C41" s="2" t="s">
        <v>71</v>
      </c>
      <c r="D41" s="2" t="s">
        <v>72</v>
      </c>
    </row>
    <row r="42" spans="1:4" ht="27" customHeight="1" x14ac:dyDescent="0.25">
      <c r="A42" s="9"/>
      <c r="B42" s="9" t="s">
        <v>73</v>
      </c>
      <c r="C42" s="9"/>
      <c r="D42" s="9"/>
    </row>
    <row r="43" spans="1:4" ht="18" customHeight="1" x14ac:dyDescent="0.25">
      <c r="A43" s="8"/>
      <c r="B43" s="8"/>
      <c r="C43" s="8"/>
      <c r="D43" s="8"/>
    </row>
    <row r="44" spans="1:4" x14ac:dyDescent="0.25">
      <c r="A44" s="5"/>
      <c r="B44" s="5" t="s">
        <v>74</v>
      </c>
      <c r="C44" s="5"/>
      <c r="D44" s="5"/>
    </row>
    <row r="45" spans="1:4" x14ac:dyDescent="0.25">
      <c r="A45" s="6"/>
      <c r="B45" s="6" t="s">
        <v>75</v>
      </c>
      <c r="C45" s="6" t="s">
        <v>76</v>
      </c>
      <c r="D45" s="6" t="s">
        <v>77</v>
      </c>
    </row>
    <row r="46" spans="1:4" ht="40.5" customHeight="1" x14ac:dyDescent="0.25">
      <c r="B46" s="2" t="s">
        <v>78</v>
      </c>
      <c r="C46" s="2" t="s">
        <v>79</v>
      </c>
      <c r="D46" s="2" t="s">
        <v>80</v>
      </c>
    </row>
    <row r="47" spans="1:4" ht="27" customHeight="1" x14ac:dyDescent="0.25">
      <c r="A47" s="7"/>
      <c r="B47" s="7" t="s">
        <v>81</v>
      </c>
      <c r="C47" s="7" t="s">
        <v>82</v>
      </c>
      <c r="D47" s="7" t="s">
        <v>83</v>
      </c>
    </row>
    <row r="48" spans="1:4" ht="40.5" customHeight="1" x14ac:dyDescent="0.25">
      <c r="B48" s="2" t="s">
        <v>84</v>
      </c>
      <c r="C48" s="2" t="s">
        <v>85</v>
      </c>
      <c r="D48" s="2" t="s">
        <v>86</v>
      </c>
    </row>
    <row r="49" spans="1:4" ht="40.5" customHeight="1" x14ac:dyDescent="0.25">
      <c r="A49" s="7"/>
      <c r="B49" s="7" t="s">
        <v>87</v>
      </c>
      <c r="C49" s="7" t="s">
        <v>88</v>
      </c>
      <c r="D49" s="7" t="s">
        <v>89</v>
      </c>
    </row>
    <row r="50" spans="1:4" ht="27" customHeight="1" x14ac:dyDescent="0.25">
      <c r="B50" s="2" t="s">
        <v>90</v>
      </c>
      <c r="C50" s="2" t="s">
        <v>91</v>
      </c>
      <c r="D50" s="2" t="s">
        <v>92</v>
      </c>
    </row>
    <row r="51" spans="1:4" ht="18" customHeight="1" x14ac:dyDescent="0.25">
      <c r="A51" s="7"/>
      <c r="B51" s="7" t="s">
        <v>93</v>
      </c>
      <c r="C51" s="7" t="s">
        <v>94</v>
      </c>
      <c r="D51" s="7" t="s">
        <v>72</v>
      </c>
    </row>
    <row r="52" spans="1:4" ht="18" customHeight="1" x14ac:dyDescent="0.25">
      <c r="A52" s="7"/>
      <c r="B52" s="7" t="s">
        <v>95</v>
      </c>
      <c r="C52" s="7" t="s">
        <v>96</v>
      </c>
      <c r="D52" s="7" t="s">
        <v>97</v>
      </c>
    </row>
    <row r="53" spans="1:4" ht="18" customHeight="1" x14ac:dyDescent="0.25">
      <c r="A53" s="7"/>
      <c r="B53" s="7" t="s">
        <v>98</v>
      </c>
      <c r="C53" s="7" t="s">
        <v>99</v>
      </c>
      <c r="D53" s="7" t="s">
        <v>100</v>
      </c>
    </row>
    <row r="54" spans="1:4" ht="18" customHeight="1" x14ac:dyDescent="0.25">
      <c r="A54" s="8"/>
      <c r="B54" s="8"/>
      <c r="C54" s="8"/>
      <c r="D54" s="8"/>
    </row>
    <row r="55" spans="1:4" x14ac:dyDescent="0.25">
      <c r="A55" s="5"/>
      <c r="B55" s="5" t="s">
        <v>101</v>
      </c>
      <c r="C55" s="5"/>
      <c r="D55" s="5"/>
    </row>
    <row r="56" spans="1:4" ht="18" customHeight="1" x14ac:dyDescent="0.25"/>
    <row r="57" spans="1:4" x14ac:dyDescent="0.25">
      <c r="A57" s="10"/>
      <c r="B57" s="10" t="s">
        <v>102</v>
      </c>
      <c r="C57" s="10"/>
      <c r="D57" s="10"/>
    </row>
    <row r="58" spans="1:4" ht="18" customHeight="1" x14ac:dyDescent="0.25">
      <c r="B58" s="2" t="s">
        <v>103</v>
      </c>
      <c r="C58" s="2" t="s">
        <v>104</v>
      </c>
      <c r="D58" s="2" t="s">
        <v>105</v>
      </c>
    </row>
    <row r="59" spans="1:4" ht="18" customHeight="1" x14ac:dyDescent="0.25">
      <c r="A59" s="9"/>
      <c r="B59" s="9" t="s">
        <v>106</v>
      </c>
      <c r="C59" s="9"/>
      <c r="D59" s="9"/>
    </row>
    <row r="60" spans="1:4" ht="18" customHeight="1" x14ac:dyDescent="0.25"/>
    <row r="61" spans="1:4" ht="18" customHeight="1" x14ac:dyDescent="0.25">
      <c r="A61" s="6"/>
      <c r="B61" s="6" t="s">
        <v>107</v>
      </c>
      <c r="C61" s="6" t="s">
        <v>108</v>
      </c>
      <c r="D61" s="6" t="s">
        <v>109</v>
      </c>
    </row>
    <row r="62" spans="1:4" ht="18" customHeight="1" x14ac:dyDescent="0.25">
      <c r="B62" s="2" t="s">
        <v>110</v>
      </c>
      <c r="C62" s="2" t="s">
        <v>111</v>
      </c>
      <c r="D62" s="2" t="s">
        <v>112</v>
      </c>
    </row>
    <row r="63" spans="1:4" ht="18" customHeight="1" x14ac:dyDescent="0.25">
      <c r="A63" s="7"/>
      <c r="B63" s="7" t="s">
        <v>113</v>
      </c>
      <c r="C63" s="7" t="s">
        <v>114</v>
      </c>
      <c r="D63" s="7" t="s">
        <v>115</v>
      </c>
    </row>
    <row r="64" spans="1:4" ht="18" customHeight="1" x14ac:dyDescent="0.25">
      <c r="B64" s="2" t="s">
        <v>116</v>
      </c>
      <c r="C64" s="2" t="s">
        <v>117</v>
      </c>
      <c r="D64" s="2" t="s">
        <v>118</v>
      </c>
    </row>
    <row r="65" spans="1:4" x14ac:dyDescent="0.25">
      <c r="B65" s="2" t="s">
        <v>119</v>
      </c>
      <c r="C65" s="2" t="s">
        <v>120</v>
      </c>
      <c r="D65" s="2" t="s">
        <v>121</v>
      </c>
    </row>
    <row r="66" spans="1:4" x14ac:dyDescent="0.25">
      <c r="A66" s="7"/>
      <c r="B66" s="7" t="s">
        <v>122</v>
      </c>
      <c r="C66" s="7" t="s">
        <v>123</v>
      </c>
      <c r="D66" s="7" t="s">
        <v>124</v>
      </c>
    </row>
    <row r="67" spans="1:4" x14ac:dyDescent="0.25">
      <c r="B67" s="2" t="s">
        <v>125</v>
      </c>
      <c r="C67" s="2" t="s">
        <v>126</v>
      </c>
      <c r="D67" s="2" t="s">
        <v>127</v>
      </c>
    </row>
    <row r="68" spans="1:4" x14ac:dyDescent="0.25">
      <c r="A68" s="7"/>
      <c r="B68" s="7" t="s">
        <v>128</v>
      </c>
      <c r="C68" s="7" t="s">
        <v>129</v>
      </c>
      <c r="D68" s="7" t="s">
        <v>130</v>
      </c>
    </row>
    <row r="69" spans="1:4" x14ac:dyDescent="0.25">
      <c r="B69" s="2" t="s">
        <v>131</v>
      </c>
      <c r="C69" s="2" t="s">
        <v>132</v>
      </c>
      <c r="D69" s="2" t="s">
        <v>133</v>
      </c>
    </row>
    <row r="70" spans="1:4" x14ac:dyDescent="0.25">
      <c r="A70" s="7"/>
      <c r="B70" s="7" t="s">
        <v>134</v>
      </c>
      <c r="C70" s="7" t="s">
        <v>135</v>
      </c>
      <c r="D70" s="7" t="s">
        <v>136</v>
      </c>
    </row>
    <row r="71" spans="1:4" x14ac:dyDescent="0.25">
      <c r="B71" s="2" t="s">
        <v>137</v>
      </c>
      <c r="C71" s="2" t="s">
        <v>138</v>
      </c>
      <c r="D71" s="2" t="s">
        <v>139</v>
      </c>
    </row>
    <row r="72" spans="1:4" x14ac:dyDescent="0.25">
      <c r="A72" s="7"/>
      <c r="B72" s="7" t="s">
        <v>140</v>
      </c>
      <c r="C72" s="7" t="s">
        <v>141</v>
      </c>
      <c r="D72" s="7" t="s">
        <v>142</v>
      </c>
    </row>
    <row r="73" spans="1:4" x14ac:dyDescent="0.25">
      <c r="B73" s="2" t="s">
        <v>143</v>
      </c>
      <c r="C73" s="2" t="s">
        <v>144</v>
      </c>
      <c r="D73" s="2" t="s">
        <v>145</v>
      </c>
    </row>
    <row r="74" spans="1:4" x14ac:dyDescent="0.25">
      <c r="A74" s="7"/>
      <c r="B74" s="7" t="s">
        <v>146</v>
      </c>
      <c r="C74" s="7" t="s">
        <v>147</v>
      </c>
      <c r="D74" s="7" t="s">
        <v>148</v>
      </c>
    </row>
    <row r="75" spans="1:4" ht="18.75" customHeight="1" x14ac:dyDescent="0.25">
      <c r="A75" s="7"/>
      <c r="B75" s="7" t="s">
        <v>149</v>
      </c>
      <c r="C75" s="7" t="s">
        <v>150</v>
      </c>
      <c r="D75" s="7" t="s">
        <v>151</v>
      </c>
    </row>
    <row r="76" spans="1:4" ht="18" customHeight="1" x14ac:dyDescent="0.25">
      <c r="A76" s="8"/>
      <c r="B76" s="8"/>
      <c r="C76" s="8"/>
      <c r="D76" s="8"/>
    </row>
    <row r="77" spans="1:4" x14ac:dyDescent="0.25">
      <c r="A77" s="11"/>
      <c r="B77" s="10" t="s">
        <v>152</v>
      </c>
      <c r="C77" s="10"/>
      <c r="D77" s="10"/>
    </row>
    <row r="78" spans="1:4" x14ac:dyDescent="0.25">
      <c r="A78" s="12"/>
      <c r="B78" s="6" t="s">
        <v>107</v>
      </c>
      <c r="C78" s="6" t="s">
        <v>153</v>
      </c>
      <c r="D78" s="6" t="s">
        <v>154</v>
      </c>
    </row>
    <row r="79" spans="1:4" x14ac:dyDescent="0.25">
      <c r="B79" s="2" t="s">
        <v>155</v>
      </c>
      <c r="C79" s="2" t="s">
        <v>156</v>
      </c>
      <c r="D79" s="2" t="s">
        <v>157</v>
      </c>
    </row>
    <row r="80" spans="1:4" x14ac:dyDescent="0.25">
      <c r="A80" s="7"/>
      <c r="B80" s="7" t="s">
        <v>113</v>
      </c>
      <c r="C80" s="7" t="s">
        <v>158</v>
      </c>
      <c r="D80" s="7" t="s">
        <v>159</v>
      </c>
    </row>
    <row r="81" spans="1:4" x14ac:dyDescent="0.25">
      <c r="B81" s="2" t="s">
        <v>160</v>
      </c>
      <c r="C81" s="2" t="s">
        <v>161</v>
      </c>
      <c r="D81" s="2" t="s">
        <v>162</v>
      </c>
    </row>
    <row r="82" spans="1:4" x14ac:dyDescent="0.25">
      <c r="A82" s="7"/>
      <c r="B82" s="7" t="s">
        <v>163</v>
      </c>
      <c r="C82" s="7" t="s">
        <v>164</v>
      </c>
      <c r="D82" s="7" t="s">
        <v>165</v>
      </c>
    </row>
    <row r="83" spans="1:4" x14ac:dyDescent="0.25">
      <c r="B83" s="2" t="s">
        <v>122</v>
      </c>
      <c r="C83" s="2" t="s">
        <v>166</v>
      </c>
      <c r="D83" s="2" t="s">
        <v>167</v>
      </c>
    </row>
    <row r="84" spans="1:4" x14ac:dyDescent="0.25">
      <c r="A84" s="7"/>
      <c r="B84" s="7" t="s">
        <v>168</v>
      </c>
      <c r="C84" s="7" t="s">
        <v>169</v>
      </c>
      <c r="D84" s="7" t="s">
        <v>170</v>
      </c>
    </row>
    <row r="85" spans="1:4" x14ac:dyDescent="0.25">
      <c r="B85" s="2" t="s">
        <v>137</v>
      </c>
      <c r="C85" s="2" t="s">
        <v>171</v>
      </c>
      <c r="D85" s="2" t="s">
        <v>172</v>
      </c>
    </row>
    <row r="86" spans="1:4" x14ac:dyDescent="0.25">
      <c r="A86" s="7"/>
      <c r="B86" s="7" t="s">
        <v>173</v>
      </c>
      <c r="C86" s="7" t="s">
        <v>174</v>
      </c>
      <c r="D86" s="7" t="s">
        <v>175</v>
      </c>
    </row>
    <row r="87" spans="1:4" x14ac:dyDescent="0.25">
      <c r="B87" s="2" t="s">
        <v>176</v>
      </c>
      <c r="C87" s="2" t="s">
        <v>177</v>
      </c>
      <c r="D87" s="2" t="s">
        <v>178</v>
      </c>
    </row>
    <row r="88" spans="1:4" x14ac:dyDescent="0.25">
      <c r="A88" s="7"/>
      <c r="B88" s="7" t="s">
        <v>179</v>
      </c>
      <c r="C88" s="7" t="s">
        <v>180</v>
      </c>
      <c r="D88" s="7" t="s">
        <v>181</v>
      </c>
    </row>
    <row r="89" spans="1:4" ht="18" customHeight="1" x14ac:dyDescent="0.25">
      <c r="A89" s="8"/>
      <c r="B89" s="8"/>
      <c r="C89" s="8"/>
      <c r="D89" s="8"/>
    </row>
    <row r="90" spans="1:4" ht="27" customHeight="1" x14ac:dyDescent="0.25">
      <c r="A90" s="11"/>
      <c r="B90" s="10" t="s">
        <v>182</v>
      </c>
      <c r="C90" s="10"/>
      <c r="D90" s="10"/>
    </row>
    <row r="91" spans="1:4" x14ac:dyDescent="0.25">
      <c r="A91" s="12"/>
      <c r="B91" s="6" t="s">
        <v>107</v>
      </c>
      <c r="C91" s="6" t="s">
        <v>153</v>
      </c>
      <c r="D91" s="6" t="s">
        <v>154</v>
      </c>
    </row>
    <row r="92" spans="1:4" x14ac:dyDescent="0.25">
      <c r="B92" s="2" t="s">
        <v>183</v>
      </c>
      <c r="C92" s="2" t="s">
        <v>184</v>
      </c>
      <c r="D92" s="2" t="s">
        <v>185</v>
      </c>
    </row>
    <row r="93" spans="1:4" x14ac:dyDescent="0.25">
      <c r="A93" s="7"/>
      <c r="B93" s="7" t="s">
        <v>110</v>
      </c>
      <c r="C93" s="7" t="s">
        <v>186</v>
      </c>
      <c r="D93" s="7" t="s">
        <v>187</v>
      </c>
    </row>
    <row r="94" spans="1:4" x14ac:dyDescent="0.25">
      <c r="B94" s="2" t="s">
        <v>113</v>
      </c>
      <c r="C94" s="2" t="s">
        <v>188</v>
      </c>
      <c r="D94" s="2" t="s">
        <v>189</v>
      </c>
    </row>
    <row r="95" spans="1:4" x14ac:dyDescent="0.25">
      <c r="A95" s="7"/>
      <c r="B95" s="7" t="s">
        <v>160</v>
      </c>
      <c r="C95" s="7" t="s">
        <v>190</v>
      </c>
      <c r="D95" s="7" t="s">
        <v>191</v>
      </c>
    </row>
    <row r="96" spans="1:4" ht="27" customHeight="1" x14ac:dyDescent="0.25">
      <c r="B96" s="2" t="s">
        <v>163</v>
      </c>
      <c r="C96" s="2" t="s">
        <v>192</v>
      </c>
      <c r="D96" s="2" t="s">
        <v>193</v>
      </c>
    </row>
    <row r="97" spans="1:4" ht="27" customHeight="1" x14ac:dyDescent="0.25">
      <c r="A97" s="7"/>
      <c r="B97" s="7" t="s">
        <v>194</v>
      </c>
      <c r="C97" s="7" t="s">
        <v>195</v>
      </c>
      <c r="D97" s="7" t="s">
        <v>196</v>
      </c>
    </row>
    <row r="98" spans="1:4" x14ac:dyDescent="0.25">
      <c r="B98" s="2" t="s">
        <v>131</v>
      </c>
      <c r="C98" s="2" t="s">
        <v>197</v>
      </c>
      <c r="D98" s="2" t="s">
        <v>198</v>
      </c>
    </row>
    <row r="99" spans="1:4" ht="27" customHeight="1" x14ac:dyDescent="0.25">
      <c r="A99" s="7"/>
      <c r="B99" s="7" t="s">
        <v>143</v>
      </c>
      <c r="C99" s="7" t="s">
        <v>199</v>
      </c>
      <c r="D99" s="7" t="s">
        <v>200</v>
      </c>
    </row>
    <row r="100" spans="1:4" x14ac:dyDescent="0.25">
      <c r="B100" s="2" t="s">
        <v>146</v>
      </c>
      <c r="C100" s="2" t="s">
        <v>201</v>
      </c>
      <c r="D100" s="2" t="s">
        <v>202</v>
      </c>
    </row>
    <row r="101" spans="1:4" x14ac:dyDescent="0.25">
      <c r="A101" s="7"/>
      <c r="B101" s="7" t="s">
        <v>203</v>
      </c>
      <c r="C101" s="7" t="s">
        <v>204</v>
      </c>
      <c r="D101" s="7" t="s">
        <v>205</v>
      </c>
    </row>
    <row r="102" spans="1:4" x14ac:dyDescent="0.25">
      <c r="A102" s="7"/>
      <c r="B102" s="7" t="s">
        <v>206</v>
      </c>
      <c r="C102" s="7" t="s">
        <v>207</v>
      </c>
      <c r="D102" s="7" t="s">
        <v>208</v>
      </c>
    </row>
    <row r="103" spans="1:4" x14ac:dyDescent="0.25">
      <c r="B103" s="2" t="s">
        <v>176</v>
      </c>
      <c r="C103" s="2" t="s">
        <v>209</v>
      </c>
      <c r="D103" s="2" t="s">
        <v>210</v>
      </c>
    </row>
    <row r="104" spans="1:4" ht="27" customHeight="1" x14ac:dyDescent="0.25">
      <c r="A104" s="7"/>
      <c r="B104" s="7" t="s">
        <v>211</v>
      </c>
      <c r="C104" s="7" t="s">
        <v>212</v>
      </c>
      <c r="D104" s="7" t="s">
        <v>213</v>
      </c>
    </row>
    <row r="105" spans="1:4" x14ac:dyDescent="0.25">
      <c r="B105" s="2" t="s">
        <v>214</v>
      </c>
      <c r="C105" s="2" t="s">
        <v>215</v>
      </c>
      <c r="D105" s="2" t="s">
        <v>216</v>
      </c>
    </row>
    <row r="106" spans="1:4" x14ac:dyDescent="0.25">
      <c r="A106" s="7"/>
      <c r="B106" s="7" t="s">
        <v>217</v>
      </c>
      <c r="C106" s="7" t="s">
        <v>218</v>
      </c>
      <c r="D106" s="7" t="s">
        <v>219</v>
      </c>
    </row>
    <row r="107" spans="1:4" x14ac:dyDescent="0.25">
      <c r="B107" s="2" t="s">
        <v>220</v>
      </c>
      <c r="C107" s="2" t="s">
        <v>221</v>
      </c>
      <c r="D107" s="2" t="s">
        <v>222</v>
      </c>
    </row>
    <row r="108" spans="1:4" x14ac:dyDescent="0.25">
      <c r="A108" s="7"/>
      <c r="B108" s="7" t="s">
        <v>223</v>
      </c>
      <c r="C108" s="7" t="s">
        <v>224</v>
      </c>
      <c r="D108" s="7" t="s">
        <v>225</v>
      </c>
    </row>
    <row r="109" spans="1:4" x14ac:dyDescent="0.25">
      <c r="B109" s="2" t="s">
        <v>226</v>
      </c>
      <c r="C109" s="2" t="s">
        <v>227</v>
      </c>
      <c r="D109" s="2" t="s">
        <v>228</v>
      </c>
    </row>
    <row r="110" spans="1:4" ht="27" customHeight="1" x14ac:dyDescent="0.25">
      <c r="B110" s="2" t="s">
        <v>229</v>
      </c>
      <c r="C110" s="2" t="s">
        <v>230</v>
      </c>
      <c r="D110" s="2" t="s">
        <v>231</v>
      </c>
    </row>
    <row r="111" spans="1:4" ht="27" customHeight="1" x14ac:dyDescent="0.25">
      <c r="A111" s="13"/>
      <c r="B111" s="9" t="s">
        <v>232</v>
      </c>
      <c r="C111" s="9"/>
      <c r="D111" s="9"/>
    </row>
    <row r="112" spans="1:4" ht="18" customHeight="1" x14ac:dyDescent="0.25">
      <c r="A112" s="8"/>
      <c r="B112" s="8"/>
      <c r="C112" s="8"/>
      <c r="D112" s="8"/>
    </row>
    <row r="113" spans="1:4" ht="27" customHeight="1" x14ac:dyDescent="0.25">
      <c r="A113" s="11"/>
      <c r="B113" s="10" t="s">
        <v>233</v>
      </c>
      <c r="C113" s="10"/>
      <c r="D113" s="10"/>
    </row>
    <row r="114" spans="1:4" x14ac:dyDescent="0.25">
      <c r="A114" s="12"/>
      <c r="B114" s="6" t="s">
        <v>107</v>
      </c>
      <c r="C114" s="6" t="s">
        <v>153</v>
      </c>
      <c r="D114" s="6" t="s">
        <v>154</v>
      </c>
    </row>
    <row r="115" spans="1:4" ht="18" customHeight="1" x14ac:dyDescent="0.25">
      <c r="B115" s="2" t="s">
        <v>155</v>
      </c>
      <c r="C115" s="2" t="s">
        <v>221</v>
      </c>
      <c r="D115" s="2" t="s">
        <v>234</v>
      </c>
    </row>
    <row r="116" spans="1:4" ht="18" customHeight="1" x14ac:dyDescent="0.25">
      <c r="A116" s="7"/>
      <c r="B116" s="7" t="s">
        <v>183</v>
      </c>
      <c r="C116" s="7" t="s">
        <v>235</v>
      </c>
      <c r="D116" s="7" t="s">
        <v>236</v>
      </c>
    </row>
    <row r="117" spans="1:4" ht="18" customHeight="1" x14ac:dyDescent="0.25">
      <c r="B117" s="2" t="s">
        <v>110</v>
      </c>
      <c r="C117" s="2" t="s">
        <v>237</v>
      </c>
      <c r="D117" s="2" t="s">
        <v>238</v>
      </c>
    </row>
    <row r="118" spans="1:4" ht="18" customHeight="1" x14ac:dyDescent="0.25">
      <c r="A118" s="7"/>
      <c r="B118" s="7" t="s">
        <v>113</v>
      </c>
      <c r="C118" s="7" t="s">
        <v>239</v>
      </c>
      <c r="D118" s="7" t="s">
        <v>240</v>
      </c>
    </row>
    <row r="119" spans="1:4" ht="18" customHeight="1" x14ac:dyDescent="0.25">
      <c r="B119" s="2" t="s">
        <v>116</v>
      </c>
      <c r="C119" s="2" t="s">
        <v>241</v>
      </c>
      <c r="D119" s="2" t="s">
        <v>242</v>
      </c>
    </row>
    <row r="120" spans="1:4" ht="18" customHeight="1" x14ac:dyDescent="0.25">
      <c r="A120" s="7"/>
      <c r="B120" s="7" t="s">
        <v>160</v>
      </c>
      <c r="C120" s="7" t="s">
        <v>243</v>
      </c>
      <c r="D120" s="7" t="s">
        <v>244</v>
      </c>
    </row>
    <row r="121" spans="1:4" ht="18" customHeight="1" x14ac:dyDescent="0.25">
      <c r="B121" s="2" t="s">
        <v>134</v>
      </c>
      <c r="C121" s="2" t="s">
        <v>245</v>
      </c>
      <c r="D121" s="2" t="s">
        <v>246</v>
      </c>
    </row>
    <row r="122" spans="1:4" ht="18" customHeight="1" x14ac:dyDescent="0.25">
      <c r="A122" s="8"/>
      <c r="B122" s="8"/>
      <c r="C122" s="8"/>
      <c r="D122" s="8"/>
    </row>
    <row r="123" spans="1:4" x14ac:dyDescent="0.25">
      <c r="A123" s="11"/>
      <c r="B123" s="10" t="s">
        <v>247</v>
      </c>
      <c r="C123" s="10"/>
      <c r="D123" s="10"/>
    </row>
    <row r="124" spans="1:4" x14ac:dyDescent="0.25">
      <c r="A124" s="12"/>
      <c r="B124" s="6" t="s">
        <v>248</v>
      </c>
      <c r="C124" s="6" t="s">
        <v>249</v>
      </c>
      <c r="D124" s="6" t="s">
        <v>109</v>
      </c>
    </row>
    <row r="125" spans="1:4" ht="18" customHeight="1" x14ac:dyDescent="0.25">
      <c r="A125" s="7"/>
      <c r="B125" s="14" t="s">
        <v>250</v>
      </c>
      <c r="C125" s="14" t="s">
        <v>251</v>
      </c>
      <c r="D125" s="14" t="s">
        <v>252</v>
      </c>
    </row>
    <row r="126" spans="1:4" ht="18" customHeight="1" x14ac:dyDescent="0.25">
      <c r="B126" s="2" t="s">
        <v>253</v>
      </c>
      <c r="C126" s="2" t="s">
        <v>254</v>
      </c>
      <c r="D126" s="2" t="s">
        <v>255</v>
      </c>
    </row>
    <row r="127" spans="1:4" ht="18" customHeight="1" x14ac:dyDescent="0.25">
      <c r="A127" s="7"/>
      <c r="B127" s="7" t="s">
        <v>256</v>
      </c>
      <c r="C127" s="7" t="s">
        <v>257</v>
      </c>
      <c r="D127" s="7" t="s">
        <v>258</v>
      </c>
    </row>
    <row r="128" spans="1:4" x14ac:dyDescent="0.25">
      <c r="A128" s="13"/>
      <c r="B128" s="15" t="s">
        <v>259</v>
      </c>
      <c r="C128" s="15"/>
      <c r="D128" s="15"/>
    </row>
    <row r="129" spans="1:4" ht="18" customHeight="1" x14ac:dyDescent="0.25">
      <c r="A129" s="12"/>
      <c r="B129" s="6" t="s">
        <v>260</v>
      </c>
      <c r="C129" s="6" t="s">
        <v>261</v>
      </c>
      <c r="D129" s="6" t="s">
        <v>262</v>
      </c>
    </row>
    <row r="130" spans="1:4" ht="18" customHeight="1" x14ac:dyDescent="0.25">
      <c r="A130" s="7"/>
      <c r="B130" s="7" t="s">
        <v>263</v>
      </c>
      <c r="C130" s="16">
        <f>'PP&amp;E &amp; Debt Schedule'!F16</f>
        <v>0</v>
      </c>
      <c r="D130" s="7" t="s">
        <v>264</v>
      </c>
    </row>
    <row r="131" spans="1:4" ht="18" customHeight="1" x14ac:dyDescent="0.25">
      <c r="B131" s="2" t="s">
        <v>265</v>
      </c>
      <c r="C131" s="2">
        <f>-'PP&amp;E &amp; Debt Schedule'!F38</f>
        <v>0</v>
      </c>
      <c r="D131" s="2" t="s">
        <v>266</v>
      </c>
    </row>
    <row r="132" spans="1:4" ht="18" customHeight="1" x14ac:dyDescent="0.25">
      <c r="A132" s="7"/>
      <c r="B132" s="7" t="s">
        <v>267</v>
      </c>
      <c r="C132" s="16">
        <f>'PP&amp;E &amp; Debt Schedule'!F8</f>
        <v>0</v>
      </c>
      <c r="D132" s="7" t="s">
        <v>268</v>
      </c>
    </row>
    <row r="133" spans="1:4" ht="18" customHeight="1" x14ac:dyDescent="0.25">
      <c r="B133" s="2" t="s">
        <v>269</v>
      </c>
      <c r="C133" s="17">
        <f>'PP&amp;E &amp; Debt Schedule'!F12</f>
        <v>0</v>
      </c>
      <c r="D133" s="2" t="s">
        <v>270</v>
      </c>
    </row>
    <row r="134" spans="1:4" ht="18" customHeight="1" x14ac:dyDescent="0.25">
      <c r="A134" s="7"/>
      <c r="B134" s="7" t="s">
        <v>271</v>
      </c>
      <c r="C134" s="16">
        <f>'PP&amp;E &amp; Debt Schedule'!F23</f>
        <v>0</v>
      </c>
      <c r="D134" s="7" t="s">
        <v>272</v>
      </c>
    </row>
    <row r="135" spans="1:4" ht="18" customHeight="1" x14ac:dyDescent="0.25">
      <c r="B135" s="2" t="s">
        <v>273</v>
      </c>
      <c r="C135" s="17">
        <f>'PP&amp;E &amp; Debt Schedule'!F29</f>
        <v>0</v>
      </c>
      <c r="D135" s="2" t="s">
        <v>274</v>
      </c>
    </row>
    <row r="136" spans="1:4" ht="18" customHeight="1" x14ac:dyDescent="0.25">
      <c r="A136" s="7"/>
      <c r="B136" s="7" t="s">
        <v>275</v>
      </c>
      <c r="C136" s="7">
        <f>-'PP&amp;E &amp; Debt Schedule'!F6</f>
        <v>0</v>
      </c>
      <c r="D136" s="7" t="s">
        <v>276</v>
      </c>
    </row>
    <row r="137" spans="1:4" x14ac:dyDescent="0.25">
      <c r="A137" s="13"/>
      <c r="B137" s="9" t="s">
        <v>277</v>
      </c>
      <c r="C137" s="9"/>
      <c r="D137" s="9"/>
    </row>
    <row r="138" spans="1:4" ht="18" customHeight="1" x14ac:dyDescent="0.25">
      <c r="A138" s="8"/>
      <c r="B138" s="8"/>
      <c r="C138" s="8"/>
      <c r="D138" s="8"/>
    </row>
    <row r="139" spans="1:4" x14ac:dyDescent="0.25">
      <c r="A139" s="18"/>
      <c r="B139" s="19" t="s">
        <v>278</v>
      </c>
      <c r="C139" s="19"/>
      <c r="D139" s="19"/>
    </row>
    <row r="140" spans="1:4" x14ac:dyDescent="0.25">
      <c r="A140" s="12"/>
      <c r="B140" s="6" t="s">
        <v>279</v>
      </c>
      <c r="C140" s="6" t="s">
        <v>280</v>
      </c>
      <c r="D140" s="6" t="s">
        <v>281</v>
      </c>
    </row>
    <row r="141" spans="1:4" ht="18" customHeight="1" x14ac:dyDescent="0.25">
      <c r="B141" s="2" t="s">
        <v>135</v>
      </c>
      <c r="C141" s="2" t="s">
        <v>282</v>
      </c>
      <c r="D141" s="2" t="s">
        <v>283</v>
      </c>
    </row>
    <row r="142" spans="1:4" ht="18" customHeight="1" x14ac:dyDescent="0.25">
      <c r="A142" s="7"/>
      <c r="B142" s="7" t="s">
        <v>138</v>
      </c>
      <c r="C142" s="7" t="s">
        <v>284</v>
      </c>
      <c r="D142" s="7" t="s">
        <v>285</v>
      </c>
    </row>
    <row r="143" spans="1:4" ht="18" customHeight="1" x14ac:dyDescent="0.25">
      <c r="B143" s="2" t="s">
        <v>286</v>
      </c>
      <c r="C143" s="2" t="s">
        <v>287</v>
      </c>
      <c r="D143" s="2" t="s">
        <v>288</v>
      </c>
    </row>
    <row r="144" spans="1:4" ht="18" customHeight="1" x14ac:dyDescent="0.25">
      <c r="A144" s="7"/>
      <c r="B144" s="7" t="s">
        <v>289</v>
      </c>
      <c r="C144" s="7" t="s">
        <v>290</v>
      </c>
      <c r="D144" s="7" t="s">
        <v>291</v>
      </c>
    </row>
    <row r="145" spans="1:4" ht="18" customHeight="1" x14ac:dyDescent="0.25">
      <c r="B145" s="2" t="s">
        <v>292</v>
      </c>
      <c r="C145" s="2" t="s">
        <v>293</v>
      </c>
      <c r="D145" s="2" t="s">
        <v>294</v>
      </c>
    </row>
    <row r="146" spans="1:4" ht="18" customHeight="1" x14ac:dyDescent="0.25">
      <c r="A146" s="7"/>
      <c r="B146" s="7" t="s">
        <v>295</v>
      </c>
      <c r="C146" s="7" t="s">
        <v>296</v>
      </c>
      <c r="D146" s="7" t="s">
        <v>285</v>
      </c>
    </row>
    <row r="147" spans="1:4" ht="18" customHeight="1" x14ac:dyDescent="0.25">
      <c r="B147" s="2" t="s">
        <v>297</v>
      </c>
      <c r="C147" s="2" t="s">
        <v>298</v>
      </c>
      <c r="D147" s="2" t="s">
        <v>299</v>
      </c>
    </row>
    <row r="148" spans="1:4" ht="18" customHeight="1" x14ac:dyDescent="0.25">
      <c r="A148" s="7"/>
      <c r="B148" s="7" t="s">
        <v>300</v>
      </c>
      <c r="C148" s="7" t="s">
        <v>301</v>
      </c>
      <c r="D148" s="7" t="s">
        <v>302</v>
      </c>
    </row>
    <row r="149" spans="1:4" ht="18" customHeight="1" x14ac:dyDescent="0.25">
      <c r="B149" s="2" t="s">
        <v>303</v>
      </c>
      <c r="C149" s="2" t="s">
        <v>304</v>
      </c>
      <c r="D149" s="2" t="s">
        <v>305</v>
      </c>
    </row>
    <row r="150" spans="1:4" ht="18" customHeight="1" x14ac:dyDescent="0.25">
      <c r="A150" s="7"/>
      <c r="B150" s="7" t="s">
        <v>306</v>
      </c>
      <c r="C150" s="7" t="s">
        <v>307</v>
      </c>
      <c r="D150" s="7" t="s">
        <v>308</v>
      </c>
    </row>
    <row r="151" spans="1:4" ht="18" customHeight="1" x14ac:dyDescent="0.25">
      <c r="B151" s="2" t="s">
        <v>309</v>
      </c>
      <c r="C151" s="2" t="s">
        <v>310</v>
      </c>
      <c r="D151" s="2" t="s">
        <v>311</v>
      </c>
    </row>
    <row r="152" spans="1:4" ht="18" customHeight="1" x14ac:dyDescent="0.25">
      <c r="A152" s="7"/>
      <c r="B152" s="7" t="s">
        <v>312</v>
      </c>
      <c r="C152" s="7" t="s">
        <v>313</v>
      </c>
      <c r="D152" s="7" t="s">
        <v>314</v>
      </c>
    </row>
    <row r="153" spans="1:4" ht="18" customHeight="1" x14ac:dyDescent="0.25">
      <c r="B153" s="2" t="s">
        <v>315</v>
      </c>
      <c r="C153" s="2" t="s">
        <v>316</v>
      </c>
      <c r="D153" s="2" t="s">
        <v>317</v>
      </c>
    </row>
    <row r="154" spans="1:4" ht="18" customHeight="1" x14ac:dyDescent="0.25">
      <c r="A154" s="7"/>
      <c r="B154" s="7" t="s">
        <v>318</v>
      </c>
      <c r="C154" s="7" t="s">
        <v>319</v>
      </c>
      <c r="D154" s="7" t="s">
        <v>320</v>
      </c>
    </row>
    <row r="155" spans="1:4" ht="18" customHeight="1" x14ac:dyDescent="0.25">
      <c r="B155" s="2" t="s">
        <v>321</v>
      </c>
      <c r="C155" s="2" t="s">
        <v>322</v>
      </c>
      <c r="D155" s="2" t="s">
        <v>323</v>
      </c>
    </row>
    <row r="156" spans="1:4" ht="18" customHeight="1" x14ac:dyDescent="0.25">
      <c r="A156" s="7"/>
      <c r="B156" s="7" t="s">
        <v>324</v>
      </c>
      <c r="C156" s="7" t="s">
        <v>325</v>
      </c>
      <c r="D156" s="7" t="s">
        <v>326</v>
      </c>
    </row>
    <row r="157" spans="1:4" ht="18" customHeight="1" x14ac:dyDescent="0.25">
      <c r="B157" s="2" t="s">
        <v>327</v>
      </c>
      <c r="C157" s="2" t="s">
        <v>328</v>
      </c>
      <c r="D157" s="2" t="s">
        <v>329</v>
      </c>
    </row>
    <row r="158" spans="1:4" ht="18" customHeight="1" x14ac:dyDescent="0.25">
      <c r="A158" s="7"/>
      <c r="B158" s="7" t="s">
        <v>330</v>
      </c>
      <c r="C158" s="7" t="s">
        <v>331</v>
      </c>
      <c r="D158" s="7" t="s">
        <v>291</v>
      </c>
    </row>
    <row r="159" spans="1:4" ht="18" customHeight="1" x14ac:dyDescent="0.25">
      <c r="B159" s="2" t="s">
        <v>332</v>
      </c>
      <c r="C159" s="2" t="s">
        <v>333</v>
      </c>
      <c r="D159" s="2" t="s">
        <v>334</v>
      </c>
    </row>
    <row r="160" spans="1:4" ht="27" customHeight="1" x14ac:dyDescent="0.25">
      <c r="A160" s="7"/>
      <c r="B160" s="7" t="s">
        <v>335</v>
      </c>
      <c r="C160" s="7" t="s">
        <v>336</v>
      </c>
      <c r="D160" s="7" t="s">
        <v>337</v>
      </c>
    </row>
    <row r="161" spans="1:4" ht="18" customHeight="1" x14ac:dyDescent="0.25">
      <c r="A161" s="8"/>
      <c r="B161" s="8"/>
      <c r="C161" s="8"/>
      <c r="D161" s="8"/>
    </row>
    <row r="162" spans="1:4" x14ac:dyDescent="0.25">
      <c r="A162" s="18"/>
      <c r="B162" s="19" t="s">
        <v>338</v>
      </c>
      <c r="C162" s="19"/>
      <c r="D162" s="19"/>
    </row>
    <row r="163" spans="1:4" x14ac:dyDescent="0.25">
      <c r="A163" s="12"/>
      <c r="B163" s="6" t="s">
        <v>339</v>
      </c>
      <c r="C163" s="6" t="s">
        <v>340</v>
      </c>
      <c r="D163" s="6" t="s">
        <v>341</v>
      </c>
    </row>
    <row r="164" spans="1:4" ht="27" customHeight="1" x14ac:dyDescent="0.25">
      <c r="B164" s="2" t="s">
        <v>342</v>
      </c>
      <c r="C164" s="2" t="s">
        <v>343</v>
      </c>
      <c r="D164" s="2" t="s">
        <v>344</v>
      </c>
    </row>
    <row r="165" spans="1:4" ht="27" customHeight="1" x14ac:dyDescent="0.25">
      <c r="A165" s="7"/>
      <c r="B165" s="7" t="s">
        <v>345</v>
      </c>
      <c r="C165" s="7" t="s">
        <v>346</v>
      </c>
      <c r="D165" s="7" t="s">
        <v>347</v>
      </c>
    </row>
    <row r="166" spans="1:4" x14ac:dyDescent="0.25">
      <c r="B166" s="2" t="s">
        <v>348</v>
      </c>
      <c r="C166" s="2" t="s">
        <v>349</v>
      </c>
      <c r="D166" s="2" t="s">
        <v>350</v>
      </c>
    </row>
    <row r="167" spans="1:4" x14ac:dyDescent="0.25">
      <c r="A167" s="7"/>
      <c r="B167" s="7" t="s">
        <v>351</v>
      </c>
      <c r="C167" s="7" t="s">
        <v>352</v>
      </c>
      <c r="D167" s="7" t="s">
        <v>353</v>
      </c>
    </row>
    <row r="168" spans="1:4" ht="27" customHeight="1" x14ac:dyDescent="0.25">
      <c r="B168" s="2" t="s">
        <v>354</v>
      </c>
      <c r="C168" s="2" t="s">
        <v>355</v>
      </c>
      <c r="D168" s="2" t="s">
        <v>356</v>
      </c>
    </row>
    <row r="169" spans="1:4" ht="27" customHeight="1" x14ac:dyDescent="0.25">
      <c r="A169" s="7"/>
      <c r="B169" s="7" t="s">
        <v>357</v>
      </c>
      <c r="C169" s="7" t="s">
        <v>358</v>
      </c>
      <c r="D169" s="7" t="s">
        <v>359</v>
      </c>
    </row>
    <row r="170" spans="1:4" ht="18" customHeight="1" x14ac:dyDescent="0.25">
      <c r="A170" s="8"/>
      <c r="B170" s="8"/>
      <c r="C170" s="8"/>
      <c r="D170" s="8"/>
    </row>
    <row r="171" spans="1:4" x14ac:dyDescent="0.25">
      <c r="A171" s="18"/>
      <c r="B171" s="19" t="s">
        <v>360</v>
      </c>
      <c r="C171" s="19"/>
      <c r="D171" s="19"/>
    </row>
    <row r="172" spans="1:4" x14ac:dyDescent="0.25">
      <c r="A172" s="12"/>
      <c r="B172" s="6" t="s">
        <v>361</v>
      </c>
      <c r="C172" s="6" t="s">
        <v>362</v>
      </c>
      <c r="D172" s="6" t="s">
        <v>363</v>
      </c>
    </row>
    <row r="173" spans="1:4" x14ac:dyDescent="0.25">
      <c r="B173" s="2" t="s">
        <v>364</v>
      </c>
      <c r="C173" s="2" t="s">
        <v>365</v>
      </c>
      <c r="D173" s="2" t="s">
        <v>366</v>
      </c>
    </row>
    <row r="174" spans="1:4" x14ac:dyDescent="0.25">
      <c r="A174" s="7"/>
      <c r="B174" s="7" t="s">
        <v>367</v>
      </c>
      <c r="C174" s="7" t="s">
        <v>368</v>
      </c>
      <c r="D174" s="7" t="s">
        <v>369</v>
      </c>
    </row>
    <row r="175" spans="1:4" x14ac:dyDescent="0.25">
      <c r="B175" s="2" t="s">
        <v>370</v>
      </c>
      <c r="C175" s="2" t="s">
        <v>371</v>
      </c>
      <c r="D175" s="2" t="s">
        <v>372</v>
      </c>
    </row>
    <row r="176" spans="1:4" x14ac:dyDescent="0.25">
      <c r="A176" s="7"/>
      <c r="B176" s="7" t="s">
        <v>373</v>
      </c>
      <c r="C176" s="7" t="s">
        <v>374</v>
      </c>
      <c r="D176" s="7" t="s">
        <v>375</v>
      </c>
    </row>
    <row r="177" spans="1:4" x14ac:dyDescent="0.25">
      <c r="B177" s="2" t="s">
        <v>376</v>
      </c>
      <c r="C177" s="2" t="s">
        <v>377</v>
      </c>
      <c r="D177" s="2" t="s">
        <v>378</v>
      </c>
    </row>
    <row r="178" spans="1:4" x14ac:dyDescent="0.25">
      <c r="A178" s="7"/>
      <c r="B178" s="7" t="s">
        <v>379</v>
      </c>
      <c r="C178" s="7" t="s">
        <v>380</v>
      </c>
      <c r="D178" s="7" t="s">
        <v>381</v>
      </c>
    </row>
    <row r="179" spans="1:4" x14ac:dyDescent="0.25">
      <c r="B179" s="2" t="s">
        <v>382</v>
      </c>
      <c r="C179" s="2" t="s">
        <v>383</v>
      </c>
      <c r="D179" s="2" t="s">
        <v>384</v>
      </c>
    </row>
    <row r="180" spans="1:4" ht="27" customHeight="1" x14ac:dyDescent="0.25">
      <c r="A180" s="7"/>
      <c r="B180" s="7" t="s">
        <v>385</v>
      </c>
      <c r="C180" s="7" t="s">
        <v>386</v>
      </c>
      <c r="D180" s="7" t="s">
        <v>387</v>
      </c>
    </row>
    <row r="181" spans="1:4" ht="18" customHeight="1" x14ac:dyDescent="0.25">
      <c r="A181" s="8"/>
      <c r="B181" s="8"/>
      <c r="C181" s="8"/>
      <c r="D181" s="8"/>
    </row>
    <row r="182" spans="1:4" x14ac:dyDescent="0.25">
      <c r="A182" s="18"/>
      <c r="B182" s="19" t="s">
        <v>388</v>
      </c>
      <c r="C182" s="19"/>
      <c r="D182" s="19"/>
    </row>
    <row r="183" spans="1:4" x14ac:dyDescent="0.25">
      <c r="A183" s="12"/>
      <c r="B183" s="6" t="s">
        <v>389</v>
      </c>
      <c r="C183" s="6" t="s">
        <v>390</v>
      </c>
      <c r="D183" s="6"/>
    </row>
    <row r="184" spans="1:4" ht="18" customHeight="1" x14ac:dyDescent="0.25">
      <c r="A184" s="7"/>
      <c r="B184" s="7" t="s">
        <v>391</v>
      </c>
      <c r="C184" s="7" t="s">
        <v>392</v>
      </c>
      <c r="D184" s="7"/>
    </row>
    <row r="185" spans="1:4" ht="18" customHeight="1" x14ac:dyDescent="0.25">
      <c r="B185" s="2" t="s">
        <v>393</v>
      </c>
      <c r="C185" s="2" t="s">
        <v>394</v>
      </c>
    </row>
    <row r="186" spans="1:4" ht="18" customHeight="1" x14ac:dyDescent="0.25">
      <c r="A186" s="7"/>
      <c r="B186" s="7" t="s">
        <v>395</v>
      </c>
      <c r="C186" s="7" t="s">
        <v>396</v>
      </c>
      <c r="D186" s="7"/>
    </row>
    <row r="187" spans="1:4" ht="18" customHeight="1" x14ac:dyDescent="0.25">
      <c r="B187" s="2" t="s">
        <v>397</v>
      </c>
      <c r="C187" s="2" t="s">
        <v>398</v>
      </c>
    </row>
    <row r="188" spans="1:4" ht="18" customHeight="1" x14ac:dyDescent="0.25">
      <c r="A188" s="7"/>
      <c r="B188" s="7" t="s">
        <v>399</v>
      </c>
      <c r="C188" s="7" t="s">
        <v>400</v>
      </c>
      <c r="D188" s="7"/>
    </row>
    <row r="189" spans="1:4" ht="18" customHeight="1" x14ac:dyDescent="0.25">
      <c r="B189" s="2" t="s">
        <v>401</v>
      </c>
      <c r="C189" s="2" t="s">
        <v>402</v>
      </c>
    </row>
    <row r="190" spans="1:4" ht="18" customHeight="1" x14ac:dyDescent="0.25">
      <c r="A190" s="7"/>
      <c r="B190" s="7" t="s">
        <v>403</v>
      </c>
      <c r="C190" s="7" t="s">
        <v>404</v>
      </c>
      <c r="D190" s="7"/>
    </row>
    <row r="191" spans="1:4" ht="18" customHeight="1" x14ac:dyDescent="0.25">
      <c r="B191" s="2" t="s">
        <v>405</v>
      </c>
      <c r="C191" s="2" t="s">
        <v>406</v>
      </c>
    </row>
    <row r="192" spans="1:4" ht="18" customHeight="1" x14ac:dyDescent="0.25">
      <c r="A192" s="7"/>
      <c r="B192" s="7" t="s">
        <v>407</v>
      </c>
      <c r="C192" s="7" t="s">
        <v>408</v>
      </c>
      <c r="D192" s="7"/>
    </row>
    <row r="193" spans="1:4" ht="18" customHeight="1" x14ac:dyDescent="0.25">
      <c r="B193" s="2" t="s">
        <v>335</v>
      </c>
      <c r="C193" s="2" t="s">
        <v>409</v>
      </c>
    </row>
    <row r="194" spans="1:4" ht="18" customHeight="1" x14ac:dyDescent="0.25">
      <c r="A194" s="7"/>
      <c r="B194" s="7" t="s">
        <v>410</v>
      </c>
      <c r="C194" s="7" t="s">
        <v>411</v>
      </c>
      <c r="D194" s="7"/>
    </row>
    <row r="195" spans="1:4" ht="18" customHeight="1" x14ac:dyDescent="0.25">
      <c r="B195" s="2" t="s">
        <v>412</v>
      </c>
      <c r="C195" s="2" t="s">
        <v>413</v>
      </c>
    </row>
    <row r="196" spans="1:4" ht="18" customHeight="1" x14ac:dyDescent="0.25">
      <c r="A196" s="7"/>
      <c r="B196" s="7" t="s">
        <v>414</v>
      </c>
      <c r="C196" s="7" t="s">
        <v>415</v>
      </c>
      <c r="D196" s="7"/>
    </row>
    <row r="197" spans="1:4" ht="18" customHeight="1" x14ac:dyDescent="0.25">
      <c r="B197" s="2" t="s">
        <v>416</v>
      </c>
      <c r="C197" s="2" t="s">
        <v>417</v>
      </c>
    </row>
    <row r="198" spans="1:4" ht="18" customHeight="1" x14ac:dyDescent="0.25">
      <c r="A198" s="7"/>
      <c r="B198" s="7" t="s">
        <v>218</v>
      </c>
      <c r="C198" s="7" t="s">
        <v>418</v>
      </c>
      <c r="D198" s="7"/>
    </row>
    <row r="199" spans="1:4" ht="18" customHeight="1" x14ac:dyDescent="0.25">
      <c r="B199" s="2" t="s">
        <v>419</v>
      </c>
      <c r="C199" s="2" t="s">
        <v>420</v>
      </c>
    </row>
    <row r="200" spans="1:4" ht="18" customHeight="1" x14ac:dyDescent="0.25">
      <c r="A200" s="8"/>
      <c r="B200" s="8"/>
      <c r="C200" s="8"/>
      <c r="D200" s="8"/>
    </row>
    <row r="201" spans="1:4" ht="24" customHeight="1" x14ac:dyDescent="0.25">
      <c r="A201" s="20"/>
      <c r="B201" s="21" t="s">
        <v>421</v>
      </c>
      <c r="C201" s="21"/>
      <c r="D201" s="2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2"/>
  <sheetViews>
    <sheetView zoomScaleNormal="100" workbookViewId="0">
      <pane ySplit="4" topLeftCell="A5" activePane="bottomLeft" state="frozen"/>
      <selection pane="bottomLeft" activeCell="E36" sqref="E36"/>
    </sheetView>
  </sheetViews>
  <sheetFormatPr defaultColWidth="8.5703125" defaultRowHeight="15" x14ac:dyDescent="0.25"/>
  <cols>
    <col min="1" max="1" width="36.140625" customWidth="1"/>
    <col min="2" max="2" width="20.7109375" customWidth="1"/>
    <col min="3" max="16" width="14.140625" customWidth="1"/>
    <col min="17" max="17" width="0.7109375" customWidth="1"/>
  </cols>
  <sheetData>
    <row r="1" spans="1:16" ht="15.75" customHeight="1" x14ac:dyDescent="0.25">
      <c r="A1" s="1" t="s">
        <v>863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86" t="s">
        <v>864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x14ac:dyDescent="0.25">
      <c r="B3" s="194" t="s">
        <v>865</v>
      </c>
      <c r="C3" s="194"/>
      <c r="D3" s="194"/>
      <c r="E3" s="194"/>
      <c r="F3" s="194"/>
      <c r="G3" s="195" t="s">
        <v>866</v>
      </c>
      <c r="H3" s="195"/>
      <c r="I3" s="195"/>
      <c r="J3" s="195"/>
      <c r="K3" s="195"/>
      <c r="L3" s="196" t="s">
        <v>867</v>
      </c>
      <c r="M3" s="196"/>
      <c r="N3" s="196"/>
      <c r="O3" s="196"/>
      <c r="P3" s="196"/>
    </row>
    <row r="4" spans="1:16" x14ac:dyDescent="0.25">
      <c r="A4" s="41" t="s">
        <v>279</v>
      </c>
      <c r="B4" s="197" t="s">
        <v>545</v>
      </c>
      <c r="C4" s="197" t="s">
        <v>546</v>
      </c>
      <c r="D4" s="197" t="s">
        <v>547</v>
      </c>
      <c r="E4" s="197" t="s">
        <v>548</v>
      </c>
      <c r="F4" s="197" t="s">
        <v>549</v>
      </c>
      <c r="G4" s="198" t="s">
        <v>545</v>
      </c>
      <c r="H4" s="198" t="s">
        <v>546</v>
      </c>
      <c r="I4" s="198" t="s">
        <v>547</v>
      </c>
      <c r="J4" s="198" t="s">
        <v>548</v>
      </c>
      <c r="K4" s="198" t="s">
        <v>549</v>
      </c>
      <c r="L4" s="199" t="s">
        <v>545</v>
      </c>
      <c r="M4" s="199" t="s">
        <v>546</v>
      </c>
      <c r="N4" s="199" t="s">
        <v>547</v>
      </c>
      <c r="O4" s="199" t="s">
        <v>548</v>
      </c>
      <c r="P4" s="199" t="s">
        <v>549</v>
      </c>
    </row>
    <row r="5" spans="1:16" x14ac:dyDescent="0.25">
      <c r="A5" s="200" t="s">
        <v>868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6" x14ac:dyDescent="0.25">
      <c r="A6" t="s">
        <v>850</v>
      </c>
      <c r="B6" s="201">
        <f>Assumptions!B23</f>
        <v>0.08</v>
      </c>
      <c r="C6" s="201">
        <f>Assumptions!B32</f>
        <v>7.0000000000000007E-2</v>
      </c>
      <c r="D6" s="201">
        <f>Assumptions!C32</f>
        <v>0.06</v>
      </c>
      <c r="E6" s="201">
        <f>Assumptions!D32</f>
        <v>0.05</v>
      </c>
      <c r="F6" s="201">
        <f>Assumptions!E32</f>
        <v>0.04</v>
      </c>
      <c r="G6" s="202">
        <f>Assumptions!C23</f>
        <v>0.15</v>
      </c>
      <c r="H6" s="202">
        <f>Assumptions!B36</f>
        <v>0.15</v>
      </c>
      <c r="I6" s="202">
        <f>Assumptions!C36</f>
        <v>0.12</v>
      </c>
      <c r="J6" s="202">
        <f>Assumptions!D36</f>
        <v>0.1</v>
      </c>
      <c r="K6" s="202">
        <f>Assumptions!E36</f>
        <v>0.08</v>
      </c>
      <c r="L6" s="203">
        <f>Assumptions!D23</f>
        <v>0.02</v>
      </c>
      <c r="M6" s="203">
        <f>Assumptions!B40</f>
        <v>0.01</v>
      </c>
      <c r="N6" s="203">
        <f>Assumptions!C40</f>
        <v>0.01</v>
      </c>
      <c r="O6" s="203">
        <f>Assumptions!D40</f>
        <v>0.01</v>
      </c>
      <c r="P6" s="203">
        <f>Assumptions!E40</f>
        <v>0</v>
      </c>
    </row>
    <row r="7" spans="1:16" x14ac:dyDescent="0.25">
      <c r="A7" t="s">
        <v>476</v>
      </c>
      <c r="B7" s="201">
        <f>Assumptions!B24</f>
        <v>0.45</v>
      </c>
      <c r="C7" s="201">
        <f>Assumptions!B33</f>
        <v>0.45</v>
      </c>
      <c r="D7" s="201">
        <f>Assumptions!C33</f>
        <v>0.45</v>
      </c>
      <c r="E7" s="201">
        <f>Assumptions!D33</f>
        <v>0.46</v>
      </c>
      <c r="F7" s="201">
        <f>Assumptions!E33</f>
        <v>0.46</v>
      </c>
      <c r="G7" s="202">
        <f>Assumptions!C24</f>
        <v>0.5</v>
      </c>
      <c r="H7" s="202">
        <f>Assumptions!B37</f>
        <v>0.52</v>
      </c>
      <c r="I7" s="202">
        <f>Assumptions!C37</f>
        <v>0.53</v>
      </c>
      <c r="J7" s="202">
        <f>Assumptions!D37</f>
        <v>0.54</v>
      </c>
      <c r="K7" s="202">
        <f>Assumptions!E37</f>
        <v>0.54</v>
      </c>
      <c r="L7" s="203">
        <f>Assumptions!D24</f>
        <v>0.38</v>
      </c>
      <c r="M7" s="203">
        <f>Assumptions!B41</f>
        <v>0.38</v>
      </c>
      <c r="N7" s="203">
        <f>Assumptions!C41</f>
        <v>0.37</v>
      </c>
      <c r="O7" s="203">
        <f>Assumptions!D41</f>
        <v>0.36</v>
      </c>
      <c r="P7" s="203">
        <f>Assumptions!E41</f>
        <v>0.36</v>
      </c>
    </row>
    <row r="8" spans="1:16" x14ac:dyDescent="0.25">
      <c r="A8" t="s">
        <v>480</v>
      </c>
      <c r="B8" s="201">
        <f>Assumptions!B25</f>
        <v>0.18</v>
      </c>
      <c r="C8" s="201">
        <f>Assumptions!B34</f>
        <v>0.18</v>
      </c>
      <c r="D8" s="201">
        <f>Assumptions!C34</f>
        <v>0.18</v>
      </c>
      <c r="E8" s="201">
        <f>Assumptions!D34</f>
        <v>0.19</v>
      </c>
      <c r="F8" s="201">
        <f>Assumptions!E34</f>
        <v>0.19</v>
      </c>
      <c r="G8" s="202">
        <f>Assumptions!C25</f>
        <v>0.24</v>
      </c>
      <c r="H8" s="202">
        <f>Assumptions!B38</f>
        <v>0.26</v>
      </c>
      <c r="I8" s="202">
        <f>Assumptions!C38</f>
        <v>0.27</v>
      </c>
      <c r="J8" s="202">
        <f>Assumptions!D38</f>
        <v>0.28000000000000003</v>
      </c>
      <c r="K8" s="202">
        <f>Assumptions!E38</f>
        <v>0.28000000000000003</v>
      </c>
      <c r="L8" s="203">
        <f>Assumptions!D25</f>
        <v>0.1</v>
      </c>
      <c r="M8" s="203">
        <f>Assumptions!B42</f>
        <v>0.08</v>
      </c>
      <c r="N8" s="203">
        <f>Assumptions!C42</f>
        <v>7.0000000000000007E-2</v>
      </c>
      <c r="O8" s="203">
        <f>Assumptions!D42</f>
        <v>7.0000000000000007E-2</v>
      </c>
      <c r="P8" s="203">
        <f>Assumptions!E42</f>
        <v>0.06</v>
      </c>
    </row>
    <row r="9" spans="1:16" x14ac:dyDescent="0.25">
      <c r="A9" t="s">
        <v>869</v>
      </c>
      <c r="B9" s="201">
        <f>Assumptions!B26</f>
        <v>0.05</v>
      </c>
      <c r="C9" s="201">
        <f>Assumptions!B35</f>
        <v>0.05</v>
      </c>
      <c r="D9" s="201">
        <f>Assumptions!C35</f>
        <v>0.05</v>
      </c>
      <c r="E9" s="201">
        <f>Assumptions!D35</f>
        <v>0.05</v>
      </c>
      <c r="F9" s="201">
        <f>Assumptions!E35</f>
        <v>0.05</v>
      </c>
      <c r="G9" s="202">
        <f>Assumptions!C26</f>
        <v>0.04</v>
      </c>
      <c r="H9" s="202">
        <f>Assumptions!B39</f>
        <v>0.04</v>
      </c>
      <c r="I9" s="202">
        <f>Assumptions!C39</f>
        <v>0.04</v>
      </c>
      <c r="J9" s="202">
        <f>Assumptions!D39</f>
        <v>0.04</v>
      </c>
      <c r="K9" s="202">
        <f>Assumptions!E39</f>
        <v>0.04</v>
      </c>
      <c r="L9" s="203">
        <f>Assumptions!D26</f>
        <v>0.08</v>
      </c>
      <c r="M9" s="203">
        <f>Assumptions!B43</f>
        <v>0.09</v>
      </c>
      <c r="N9" s="203">
        <f>Assumptions!C43</f>
        <v>0.09</v>
      </c>
      <c r="O9" s="203">
        <f>Assumptions!D43</f>
        <v>0.08</v>
      </c>
      <c r="P9" s="203">
        <f>Assumptions!E43</f>
        <v>0.08</v>
      </c>
    </row>
    <row r="10" spans="1:16" x14ac:dyDescent="0.25">
      <c r="A10" t="s">
        <v>315</v>
      </c>
      <c r="B10" s="204">
        <f>Assumptions!B27</f>
        <v>45</v>
      </c>
      <c r="C10" s="204">
        <f>Assumptions!B27</f>
        <v>45</v>
      </c>
      <c r="D10" s="204">
        <f>Assumptions!B27</f>
        <v>45</v>
      </c>
      <c r="E10" s="204">
        <f>Assumptions!B27</f>
        <v>45</v>
      </c>
      <c r="F10" s="204">
        <f>Assumptions!B27</f>
        <v>45</v>
      </c>
      <c r="G10" s="205">
        <f>Assumptions!C27</f>
        <v>35</v>
      </c>
      <c r="H10" s="205">
        <f>Assumptions!C27</f>
        <v>35</v>
      </c>
      <c r="I10" s="205">
        <f>Assumptions!C27</f>
        <v>35</v>
      </c>
      <c r="J10" s="205">
        <f>Assumptions!C27</f>
        <v>35</v>
      </c>
      <c r="K10" s="205">
        <f>Assumptions!C27</f>
        <v>35</v>
      </c>
      <c r="L10" s="206">
        <f>Assumptions!D27</f>
        <v>60</v>
      </c>
      <c r="M10" s="206">
        <f>Assumptions!D27</f>
        <v>60</v>
      </c>
      <c r="N10" s="206">
        <f>Assumptions!D27</f>
        <v>60</v>
      </c>
      <c r="O10" s="206">
        <f>Assumptions!D27</f>
        <v>60</v>
      </c>
      <c r="P10" s="206">
        <f>Assumptions!D27</f>
        <v>60</v>
      </c>
    </row>
    <row r="11" spans="1:16" x14ac:dyDescent="0.25">
      <c r="A11" t="s">
        <v>318</v>
      </c>
      <c r="B11" s="204">
        <f>Assumptions!B28</f>
        <v>40</v>
      </c>
      <c r="C11" s="204">
        <f>Assumptions!B28</f>
        <v>40</v>
      </c>
      <c r="D11" s="204">
        <f>Assumptions!B28</f>
        <v>40</v>
      </c>
      <c r="E11" s="204">
        <f>Assumptions!B28</f>
        <v>40</v>
      </c>
      <c r="F11" s="204">
        <f>Assumptions!B28</f>
        <v>40</v>
      </c>
      <c r="G11" s="205">
        <f>Assumptions!C28</f>
        <v>45</v>
      </c>
      <c r="H11" s="205">
        <f>Assumptions!C28</f>
        <v>45</v>
      </c>
      <c r="I11" s="205">
        <f>Assumptions!C28</f>
        <v>45</v>
      </c>
      <c r="J11" s="205">
        <f>Assumptions!C28</f>
        <v>45</v>
      </c>
      <c r="K11" s="205">
        <f>Assumptions!C28</f>
        <v>45</v>
      </c>
      <c r="L11" s="206">
        <f>Assumptions!D28</f>
        <v>30</v>
      </c>
      <c r="M11" s="206">
        <f>Assumptions!D28</f>
        <v>30</v>
      </c>
      <c r="N11" s="206">
        <f>Assumptions!D28</f>
        <v>30</v>
      </c>
      <c r="O11" s="206">
        <f>Assumptions!D28</f>
        <v>30</v>
      </c>
      <c r="P11" s="206">
        <f>Assumptions!D28</f>
        <v>30</v>
      </c>
    </row>
    <row r="13" spans="1:16" x14ac:dyDescent="0.25">
      <c r="A13" s="200" t="s">
        <v>870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</row>
    <row r="14" spans="1:16" x14ac:dyDescent="0.25">
      <c r="A14" s="207" t="s">
        <v>849</v>
      </c>
      <c r="B14" s="208">
        <f>'Income Statement'!D5*(1+Assumptions!B23)</f>
        <v>0</v>
      </c>
      <c r="C14" s="208">
        <f>B14*(1+Assumptions!B32)</f>
        <v>0</v>
      </c>
      <c r="D14" s="208">
        <f>C14*(1+Assumptions!C32)</f>
        <v>0</v>
      </c>
      <c r="E14" s="208">
        <f>D14*(1+Assumptions!D32)</f>
        <v>0</v>
      </c>
      <c r="F14" s="208">
        <f>E14*(1+Assumptions!E32)</f>
        <v>0</v>
      </c>
      <c r="G14" s="208">
        <f>'Income Statement'!D5*(1+Assumptions!C23)</f>
        <v>0</v>
      </c>
      <c r="H14" s="208">
        <f>G14*(1+Assumptions!B36)</f>
        <v>0</v>
      </c>
      <c r="I14" s="208">
        <f>H14*(1+Assumptions!C36)</f>
        <v>0</v>
      </c>
      <c r="J14" s="208">
        <f>I14*(1+Assumptions!D36)</f>
        <v>0</v>
      </c>
      <c r="K14" s="208">
        <f>J14*(1+Assumptions!E36)</f>
        <v>0</v>
      </c>
      <c r="L14" s="208">
        <f>'Income Statement'!D5*(1+Assumptions!D23)</f>
        <v>0</v>
      </c>
      <c r="M14" s="208">
        <f>L14*(1+Assumptions!B40)</f>
        <v>0</v>
      </c>
      <c r="N14" s="208">
        <f>M14*(1+Assumptions!C40)</f>
        <v>0</v>
      </c>
      <c r="O14" s="208">
        <f>N14*(1+Assumptions!D40)</f>
        <v>0</v>
      </c>
      <c r="P14" s="208">
        <f>O14*(1+Assumptions!E40)</f>
        <v>0</v>
      </c>
    </row>
    <row r="15" spans="1:16" x14ac:dyDescent="0.25">
      <c r="A15" t="s">
        <v>850</v>
      </c>
      <c r="B15" s="58">
        <f>Assumptions!B23</f>
        <v>0.08</v>
      </c>
      <c r="C15" s="58">
        <f>Assumptions!B32</f>
        <v>7.0000000000000007E-2</v>
      </c>
      <c r="D15" s="58">
        <f>Assumptions!C32</f>
        <v>0.06</v>
      </c>
      <c r="E15" s="58">
        <f>Assumptions!D32</f>
        <v>0.05</v>
      </c>
      <c r="F15" s="58">
        <f>Assumptions!E32</f>
        <v>0.04</v>
      </c>
      <c r="G15" s="58">
        <f>Assumptions!C23</f>
        <v>0.15</v>
      </c>
      <c r="H15" s="58">
        <f>Assumptions!B36</f>
        <v>0.15</v>
      </c>
      <c r="I15" s="58">
        <f>Assumptions!C36</f>
        <v>0.12</v>
      </c>
      <c r="J15" s="58">
        <f>Assumptions!D36</f>
        <v>0.1</v>
      </c>
      <c r="K15" s="58">
        <f>Assumptions!E36</f>
        <v>0.08</v>
      </c>
      <c r="L15" s="58">
        <f>Assumptions!D23</f>
        <v>0.02</v>
      </c>
      <c r="M15" s="58">
        <f>Assumptions!B40</f>
        <v>0.01</v>
      </c>
      <c r="N15" s="58">
        <f>Assumptions!C40</f>
        <v>0.01</v>
      </c>
      <c r="O15" s="58">
        <f>Assumptions!D40</f>
        <v>0.01</v>
      </c>
      <c r="P15" s="58">
        <f>Assumptions!E40</f>
        <v>0</v>
      </c>
    </row>
    <row r="16" spans="1:16" x14ac:dyDescent="0.25">
      <c r="A16" s="207" t="s">
        <v>851</v>
      </c>
      <c r="B16" s="208">
        <f>B14*Assumptions!B24</f>
        <v>0</v>
      </c>
      <c r="C16" s="208">
        <f>C14*Assumptions!B33</f>
        <v>0</v>
      </c>
      <c r="D16" s="208">
        <f>D14*Assumptions!C33</f>
        <v>0</v>
      </c>
      <c r="E16" s="208">
        <f>E14*Assumptions!D33</f>
        <v>0</v>
      </c>
      <c r="F16" s="208">
        <f>F14*Assumptions!E33</f>
        <v>0</v>
      </c>
      <c r="G16" s="208">
        <f>G14*Assumptions!C24</f>
        <v>0</v>
      </c>
      <c r="H16" s="208">
        <f>H14*Assumptions!B37</f>
        <v>0</v>
      </c>
      <c r="I16" s="208">
        <f>I14*Assumptions!C37</f>
        <v>0</v>
      </c>
      <c r="J16" s="208">
        <f>J14*Assumptions!D37</f>
        <v>0</v>
      </c>
      <c r="K16" s="208">
        <f>K14*Assumptions!E37</f>
        <v>0</v>
      </c>
      <c r="L16" s="208">
        <f>L14*Assumptions!D24</f>
        <v>0</v>
      </c>
      <c r="M16" s="208">
        <f>M14*Assumptions!B41</f>
        <v>0</v>
      </c>
      <c r="N16" s="208">
        <f>N14*Assumptions!C41</f>
        <v>0</v>
      </c>
      <c r="O16" s="208">
        <f>O14*Assumptions!D41</f>
        <v>0</v>
      </c>
      <c r="P16" s="208">
        <f>P14*Assumptions!E41</f>
        <v>0</v>
      </c>
    </row>
    <row r="17" spans="1:16" x14ac:dyDescent="0.25">
      <c r="A17" t="s">
        <v>476</v>
      </c>
      <c r="B17" s="58">
        <f>Assumptions!B24</f>
        <v>0.45</v>
      </c>
      <c r="C17" s="58">
        <f>Assumptions!B33</f>
        <v>0.45</v>
      </c>
      <c r="D17" s="58">
        <f>Assumptions!C33</f>
        <v>0.45</v>
      </c>
      <c r="E17" s="58">
        <f>Assumptions!D33</f>
        <v>0.46</v>
      </c>
      <c r="F17" s="58">
        <f>Assumptions!E33</f>
        <v>0.46</v>
      </c>
      <c r="G17" s="58">
        <f>Assumptions!C24</f>
        <v>0.5</v>
      </c>
      <c r="H17" s="58">
        <f>Assumptions!B37</f>
        <v>0.52</v>
      </c>
      <c r="I17" s="58">
        <f>Assumptions!C37</f>
        <v>0.53</v>
      </c>
      <c r="J17" s="58">
        <f>Assumptions!D37</f>
        <v>0.54</v>
      </c>
      <c r="K17" s="58">
        <f>Assumptions!E37</f>
        <v>0.54</v>
      </c>
      <c r="L17" s="58">
        <f>Assumptions!D24</f>
        <v>0.38</v>
      </c>
      <c r="M17" s="58">
        <f>Assumptions!B41</f>
        <v>0.38</v>
      </c>
      <c r="N17" s="58">
        <f>Assumptions!C41</f>
        <v>0.37</v>
      </c>
      <c r="O17" s="58">
        <f>Assumptions!D41</f>
        <v>0.36</v>
      </c>
      <c r="P17" s="58">
        <f>Assumptions!E41</f>
        <v>0.36</v>
      </c>
    </row>
    <row r="18" spans="1:16" x14ac:dyDescent="0.25">
      <c r="A18" s="207" t="s">
        <v>852</v>
      </c>
      <c r="B18" s="208">
        <f>B20+B14*Assumptions!B49</f>
        <v>0</v>
      </c>
      <c r="C18" s="208">
        <f>C20+C14*Assumptions!B49</f>
        <v>0</v>
      </c>
      <c r="D18" s="208">
        <f>D20+D14*Assumptions!B49</f>
        <v>0</v>
      </c>
      <c r="E18" s="208">
        <f>E20+E14*Assumptions!B49</f>
        <v>0</v>
      </c>
      <c r="F18" s="208">
        <f>F20+F14*Assumptions!B49</f>
        <v>0</v>
      </c>
      <c r="G18" s="208">
        <f>G20+G14*Assumptions!C49</f>
        <v>0</v>
      </c>
      <c r="H18" s="208">
        <f>H20+H14*Assumptions!C49</f>
        <v>0</v>
      </c>
      <c r="I18" s="208">
        <f>I20+I14*Assumptions!C49</f>
        <v>0</v>
      </c>
      <c r="J18" s="208">
        <f>J20+J14*Assumptions!C49</f>
        <v>0</v>
      </c>
      <c r="K18" s="208">
        <f>K20+K14*Assumptions!C49</f>
        <v>0</v>
      </c>
      <c r="L18" s="208">
        <f>L20+L14*Assumptions!D49</f>
        <v>0</v>
      </c>
      <c r="M18" s="208">
        <f>M20+M14*Assumptions!D49</f>
        <v>0</v>
      </c>
      <c r="N18" s="208">
        <f>N20+N14*Assumptions!D49</f>
        <v>0</v>
      </c>
      <c r="O18" s="208">
        <f>O20+O14*Assumptions!D49</f>
        <v>0</v>
      </c>
      <c r="P18" s="208">
        <f>P20+P14*Assumptions!D49</f>
        <v>0</v>
      </c>
    </row>
    <row r="19" spans="1:16" x14ac:dyDescent="0.25">
      <c r="A19" t="s">
        <v>483</v>
      </c>
      <c r="B19" s="58" t="str">
        <f t="shared" ref="B19:L19" si="0">IF(B14=0,"-",B18/B14)</f>
        <v>-</v>
      </c>
      <c r="C19" s="58" t="str">
        <f t="shared" si="0"/>
        <v>-</v>
      </c>
      <c r="D19" s="58" t="str">
        <f t="shared" si="0"/>
        <v>-</v>
      </c>
      <c r="E19" s="58" t="str">
        <f t="shared" si="0"/>
        <v>-</v>
      </c>
      <c r="F19" s="58" t="str">
        <f t="shared" si="0"/>
        <v>-</v>
      </c>
      <c r="G19" s="58" t="str">
        <f t="shared" si="0"/>
        <v>-</v>
      </c>
      <c r="H19" s="58" t="str">
        <f>IF(H14=0,"-",H18/H14)</f>
        <v>-</v>
      </c>
      <c r="I19" s="58" t="str">
        <f>IF(I14=0,"-",I18/I14)</f>
        <v>-</v>
      </c>
      <c r="J19" s="58" t="str">
        <f>IF(J14=0,"-",J18/J14)</f>
        <v>-</v>
      </c>
      <c r="K19" s="58" t="str">
        <f>IF(K14=0,"-",K18/K14)</f>
        <v>-</v>
      </c>
      <c r="L19" s="58" t="str">
        <f t="shared" si="0"/>
        <v>-</v>
      </c>
      <c r="M19" s="58" t="str">
        <f>IF(M14=0,"-",M18/M14)</f>
        <v>-</v>
      </c>
      <c r="N19" s="58" t="str">
        <f>IF(N14=0,"-",N18/N14)</f>
        <v>-</v>
      </c>
      <c r="O19" s="58" t="str">
        <f>IF(O14=0,"-",O18/O14)</f>
        <v>-</v>
      </c>
      <c r="P19" s="58" t="str">
        <f>IF(P14=0,"-",P18/P14)</f>
        <v>-</v>
      </c>
    </row>
    <row r="20" spans="1:16" x14ac:dyDescent="0.25">
      <c r="A20" s="207" t="s">
        <v>871</v>
      </c>
      <c r="B20" s="208">
        <f>B14*Assumptions!B25</f>
        <v>0</v>
      </c>
      <c r="C20" s="208">
        <f>C14*Assumptions!B34</f>
        <v>0</v>
      </c>
      <c r="D20" s="208">
        <f>D14*Assumptions!C34</f>
        <v>0</v>
      </c>
      <c r="E20" s="208">
        <f>E14*Assumptions!D34</f>
        <v>0</v>
      </c>
      <c r="F20" s="208">
        <f>F14*Assumptions!E34</f>
        <v>0</v>
      </c>
      <c r="G20" s="208">
        <f>G14*Assumptions!C25</f>
        <v>0</v>
      </c>
      <c r="H20" s="208">
        <f>H14*Assumptions!B38</f>
        <v>0</v>
      </c>
      <c r="I20" s="208">
        <f>I14*Assumptions!C38</f>
        <v>0</v>
      </c>
      <c r="J20" s="208">
        <f>J14*Assumptions!D38</f>
        <v>0</v>
      </c>
      <c r="K20" s="208">
        <f>K14*Assumptions!E38</f>
        <v>0</v>
      </c>
      <c r="L20" s="208">
        <f>L14*Assumptions!D25</f>
        <v>0</v>
      </c>
      <c r="M20" s="208">
        <f>M14*Assumptions!B42</f>
        <v>0</v>
      </c>
      <c r="N20" s="208">
        <f>N14*Assumptions!C42</f>
        <v>0</v>
      </c>
      <c r="O20" s="208">
        <f>O14*Assumptions!D42</f>
        <v>0</v>
      </c>
      <c r="P20" s="208">
        <f>P14*Assumptions!E42</f>
        <v>0</v>
      </c>
    </row>
    <row r="21" spans="1:16" x14ac:dyDescent="0.25">
      <c r="A21" t="s">
        <v>480</v>
      </c>
      <c r="B21" s="58">
        <f>Assumptions!B25</f>
        <v>0.18</v>
      </c>
      <c r="C21" s="58">
        <f>Assumptions!B34</f>
        <v>0.18</v>
      </c>
      <c r="D21" s="58">
        <f>Assumptions!C34</f>
        <v>0.18</v>
      </c>
      <c r="E21" s="58">
        <f>Assumptions!D34</f>
        <v>0.19</v>
      </c>
      <c r="F21" s="58">
        <f>Assumptions!E34</f>
        <v>0.19</v>
      </c>
      <c r="G21" s="58">
        <f>Assumptions!C25</f>
        <v>0.24</v>
      </c>
      <c r="H21" s="58">
        <f>Assumptions!B38</f>
        <v>0.26</v>
      </c>
      <c r="I21" s="58">
        <f>Assumptions!C38</f>
        <v>0.27</v>
      </c>
      <c r="J21" s="58">
        <f>Assumptions!D38</f>
        <v>0.28000000000000003</v>
      </c>
      <c r="K21" s="58">
        <f>Assumptions!E38</f>
        <v>0.28000000000000003</v>
      </c>
      <c r="L21" s="58">
        <f>Assumptions!D25</f>
        <v>0.1</v>
      </c>
      <c r="M21" s="58">
        <f>Assumptions!B42</f>
        <v>0.08</v>
      </c>
      <c r="N21" s="58">
        <f>Assumptions!C42</f>
        <v>7.0000000000000007E-2</v>
      </c>
      <c r="O21" s="58">
        <f>Assumptions!D42</f>
        <v>7.0000000000000007E-2</v>
      </c>
      <c r="P21" s="58">
        <f>Assumptions!E42</f>
        <v>0.06</v>
      </c>
    </row>
    <row r="22" spans="1:16" x14ac:dyDescent="0.25">
      <c r="A22" s="200" t="s">
        <v>853</v>
      </c>
      <c r="B22" s="209">
        <f>B20*(1-Assumptions!B10)</f>
        <v>0</v>
      </c>
      <c r="C22" s="209">
        <f>C20*(1-Assumptions!B10)</f>
        <v>0</v>
      </c>
      <c r="D22" s="209">
        <f>D20*(1-Assumptions!B10)</f>
        <v>0</v>
      </c>
      <c r="E22" s="209">
        <f>E20*(1-Assumptions!B10)</f>
        <v>0</v>
      </c>
      <c r="F22" s="209">
        <f>F20*(1-Assumptions!B10)</f>
        <v>0</v>
      </c>
      <c r="G22" s="209">
        <f>G20*(1-Assumptions!C10)</f>
        <v>0</v>
      </c>
      <c r="H22" s="209">
        <f>H20*(1-Assumptions!C10)</f>
        <v>0</v>
      </c>
      <c r="I22" s="209">
        <f>I20*(1-Assumptions!C10)</f>
        <v>0</v>
      </c>
      <c r="J22" s="209">
        <f>J20*(1-Assumptions!C10)</f>
        <v>0</v>
      </c>
      <c r="K22" s="209">
        <f>K20*(1-Assumptions!C10)</f>
        <v>0</v>
      </c>
      <c r="L22" s="209">
        <f>L20*(1-Assumptions!D10)</f>
        <v>0</v>
      </c>
      <c r="M22" s="209">
        <f>M20*(1-Assumptions!D10)</f>
        <v>0</v>
      </c>
      <c r="N22" s="209">
        <f>N20*(1-Assumptions!D10)</f>
        <v>0</v>
      </c>
      <c r="O22" s="209">
        <f>O20*(1-Assumptions!D10)</f>
        <v>0</v>
      </c>
      <c r="P22" s="209">
        <f>P20*(1-Assumptions!D10)</f>
        <v>0</v>
      </c>
    </row>
    <row r="23" spans="1:16" x14ac:dyDescent="0.25">
      <c r="A23" t="s">
        <v>487</v>
      </c>
      <c r="B23" s="58" t="str">
        <f t="shared" ref="B23:L23" si="1">IF(B14=0,"-",B22/B14)</f>
        <v>-</v>
      </c>
      <c r="C23" s="58" t="str">
        <f t="shared" si="1"/>
        <v>-</v>
      </c>
      <c r="D23" s="58" t="str">
        <f t="shared" si="1"/>
        <v>-</v>
      </c>
      <c r="E23" s="58" t="str">
        <f t="shared" si="1"/>
        <v>-</v>
      </c>
      <c r="F23" s="58" t="str">
        <f t="shared" si="1"/>
        <v>-</v>
      </c>
      <c r="G23" s="58" t="str">
        <f t="shared" si="1"/>
        <v>-</v>
      </c>
      <c r="H23" s="58" t="str">
        <f>IF(H14=0,"-",H22/H14)</f>
        <v>-</v>
      </c>
      <c r="I23" s="58" t="str">
        <f>IF(I14=0,"-",I22/I14)</f>
        <v>-</v>
      </c>
      <c r="J23" s="58" t="str">
        <f>IF(J14=0,"-",J22/J14)</f>
        <v>-</v>
      </c>
      <c r="K23" s="58" t="str">
        <f>IF(K14=0,"-",K22/K14)</f>
        <v>-</v>
      </c>
      <c r="L23" s="58" t="str">
        <f t="shared" si="1"/>
        <v>-</v>
      </c>
      <c r="M23" s="58" t="str">
        <f>IF(M14=0,"-",M22/M14)</f>
        <v>-</v>
      </c>
      <c r="N23" s="58" t="str">
        <f>IF(N14=0,"-",N22/N14)</f>
        <v>-</v>
      </c>
      <c r="O23" s="58" t="str">
        <f>IF(O14=0,"-",O22/O14)</f>
        <v>-</v>
      </c>
      <c r="P23" s="58" t="str">
        <f>IF(P14=0,"-",P22/P14)</f>
        <v>-</v>
      </c>
    </row>
    <row r="24" spans="1:16" x14ac:dyDescent="0.25">
      <c r="A24" s="200" t="s">
        <v>872</v>
      </c>
      <c r="B24" s="209">
        <f>B18*(1-Assumptions!B10)-B14*Assumptions!B26</f>
        <v>0</v>
      </c>
      <c r="C24" s="209">
        <f>C18*(1-Assumptions!B10)-C14*Assumptions!B35</f>
        <v>0</v>
      </c>
      <c r="D24" s="209">
        <f>D18*(1-Assumptions!B10)-D14*Assumptions!C35</f>
        <v>0</v>
      </c>
      <c r="E24" s="209">
        <f>E18*(1-Assumptions!B10)-E14*Assumptions!D35</f>
        <v>0</v>
      </c>
      <c r="F24" s="209">
        <f>F18*(1-Assumptions!B10)-F14*Assumptions!E35</f>
        <v>0</v>
      </c>
      <c r="G24" s="209">
        <f>G18*(1-Assumptions!C10)-G14*Assumptions!C26</f>
        <v>0</v>
      </c>
      <c r="H24" s="209">
        <f>H18*(1-Assumptions!C10)-H14*Assumptions!B39</f>
        <v>0</v>
      </c>
      <c r="I24" s="209">
        <f>I18*(1-Assumptions!C10)-I14*Assumptions!C39</f>
        <v>0</v>
      </c>
      <c r="J24" s="209">
        <f>J18*(1-Assumptions!C10)-J14*Assumptions!D39</f>
        <v>0</v>
      </c>
      <c r="K24" s="209">
        <f>K18*(1-Assumptions!C10)-K14*Assumptions!E39</f>
        <v>0</v>
      </c>
      <c r="L24" s="209">
        <f>L18*(1-Assumptions!D10)-L14*Assumptions!D26</f>
        <v>0</v>
      </c>
      <c r="M24" s="209">
        <f>M18*(1-Assumptions!D10)-M14*Assumptions!B43</f>
        <v>0</v>
      </c>
      <c r="N24" s="209">
        <f>N18*(1-Assumptions!D10)-N14*Assumptions!C43</f>
        <v>0</v>
      </c>
      <c r="O24" s="209">
        <f>O18*(1-Assumptions!D10)-O14*Assumptions!D43</f>
        <v>0</v>
      </c>
      <c r="P24" s="209">
        <f>P18*(1-Assumptions!D10)-P14*Assumptions!E43</f>
        <v>0</v>
      </c>
    </row>
    <row r="26" spans="1:16" x14ac:dyDescent="0.25">
      <c r="A26" s="210" t="s">
        <v>873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</row>
    <row r="27" spans="1:16" x14ac:dyDescent="0.25">
      <c r="A27" t="s">
        <v>874</v>
      </c>
      <c r="B27" s="105">
        <f>IFERROR(G14-L14,"-")</f>
        <v>0</v>
      </c>
      <c r="C27" s="105">
        <f>H14-M14</f>
        <v>0</v>
      </c>
      <c r="D27" s="105">
        <f>I14-N14</f>
        <v>0</v>
      </c>
      <c r="E27" s="105">
        <f>J14-O14</f>
        <v>0</v>
      </c>
      <c r="F27" s="105">
        <f>K14-P14</f>
        <v>0</v>
      </c>
    </row>
    <row r="28" spans="1:16" x14ac:dyDescent="0.25">
      <c r="A28" s="28" t="s">
        <v>875</v>
      </c>
      <c r="B28" s="211">
        <f>IFERROR(G18-L18,"-")</f>
        <v>0</v>
      </c>
      <c r="C28" s="211">
        <f>H18-M18</f>
        <v>0</v>
      </c>
      <c r="D28" s="211">
        <f>I18-N18</f>
        <v>0</v>
      </c>
      <c r="E28" s="211">
        <f>J18-O18</f>
        <v>0</v>
      </c>
      <c r="F28" s="211">
        <f>K18-P18</f>
        <v>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x14ac:dyDescent="0.25">
      <c r="A29" t="s">
        <v>876</v>
      </c>
      <c r="B29" s="105">
        <f>IFERROR(G22-L22,"-")</f>
        <v>0</v>
      </c>
      <c r="C29" s="105">
        <f>H22-M22</f>
        <v>0</v>
      </c>
      <c r="D29" s="105">
        <f>I22-N22</f>
        <v>0</v>
      </c>
      <c r="E29" s="105">
        <f>J22-O22</f>
        <v>0</v>
      </c>
      <c r="F29" s="105">
        <f>K22-P22</f>
        <v>0</v>
      </c>
    </row>
    <row r="30" spans="1:16" x14ac:dyDescent="0.25">
      <c r="A30" s="28" t="s">
        <v>877</v>
      </c>
      <c r="B30" s="211">
        <f>IFERROR(G24-L24,"-")</f>
        <v>0</v>
      </c>
      <c r="C30" s="211">
        <f>H24-M24</f>
        <v>0</v>
      </c>
      <c r="D30" s="211">
        <f>I24-N24</f>
        <v>0</v>
      </c>
      <c r="E30" s="211">
        <f>J24-O24</f>
        <v>0</v>
      </c>
      <c r="F30" s="211">
        <f>K24-P24</f>
        <v>0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2" spans="1:16" x14ac:dyDescent="0.25">
      <c r="A32" s="186" t="s">
        <v>941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9"/>
  <sheetViews>
    <sheetView zoomScaleNormal="100" workbookViewId="0">
      <pane ySplit="3" topLeftCell="A4" activePane="bottomLeft" state="frozen"/>
      <selection pane="bottomLeft" activeCell="N35" sqref="N35"/>
    </sheetView>
  </sheetViews>
  <sheetFormatPr defaultColWidth="8.5703125" defaultRowHeight="15" x14ac:dyDescent="0.25"/>
  <cols>
    <col min="1" max="1" width="57.7109375" customWidth="1"/>
    <col min="2" max="10" width="15.5703125" customWidth="1"/>
  </cols>
  <sheetData>
    <row r="1" spans="1:10" ht="15.75" customHeight="1" x14ac:dyDescent="0.25">
      <c r="A1" s="1" t="s">
        <v>878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86" t="s">
        <v>879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5">
      <c r="A3" s="24" t="s">
        <v>279</v>
      </c>
      <c r="B3" s="24" t="s">
        <v>880</v>
      </c>
      <c r="C3" s="24" t="s">
        <v>881</v>
      </c>
      <c r="D3" s="24" t="s">
        <v>882</v>
      </c>
      <c r="E3" s="24" t="s">
        <v>883</v>
      </c>
      <c r="F3" s="24" t="s">
        <v>884</v>
      </c>
      <c r="G3" s="24" t="s">
        <v>885</v>
      </c>
      <c r="H3" s="24" t="s">
        <v>886</v>
      </c>
      <c r="I3" s="24" t="s">
        <v>887</v>
      </c>
      <c r="J3" s="24" t="s">
        <v>888</v>
      </c>
    </row>
    <row r="4" spans="1:10" x14ac:dyDescent="0.25">
      <c r="A4" s="24" t="s">
        <v>889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41" t="s">
        <v>156</v>
      </c>
      <c r="B5" s="155">
        <f>'Income Statement'!B5</f>
        <v>0</v>
      </c>
      <c r="C5" s="155">
        <f>'Income Statement'!C5</f>
        <v>0</v>
      </c>
      <c r="D5" s="155">
        <f>'Income Statement'!D5</f>
        <v>0</v>
      </c>
      <c r="E5" s="155">
        <f>'Income Statement'!E5</f>
        <v>0</v>
      </c>
      <c r="F5" s="155">
        <f>'Income Statement'!F5</f>
        <v>0</v>
      </c>
      <c r="G5" s="155">
        <f>'Income Statement'!G5</f>
        <v>0</v>
      </c>
      <c r="H5" s="155">
        <f>'Income Statement'!H5</f>
        <v>0</v>
      </c>
      <c r="I5" s="155">
        <f>'Income Statement'!I5</f>
        <v>0</v>
      </c>
      <c r="J5" s="212" t="str">
        <f>IF('Income Statement'!D5=0,"-",(('Income Statement'!I5/'Income Statement'!D5)^(1/5))-1)</f>
        <v>-</v>
      </c>
    </row>
    <row r="6" spans="1:10" x14ac:dyDescent="0.25">
      <c r="A6" s="38" t="s">
        <v>608</v>
      </c>
      <c r="B6" s="213">
        <f>'Income Statement'!B9</f>
        <v>0</v>
      </c>
      <c r="C6" s="213">
        <f>'Income Statement'!C9</f>
        <v>0</v>
      </c>
      <c r="D6" s="213">
        <f>'Income Statement'!D9</f>
        <v>0</v>
      </c>
      <c r="E6" s="213">
        <f>'Income Statement'!E9</f>
        <v>0</v>
      </c>
      <c r="F6" s="213">
        <f>'Income Statement'!F9</f>
        <v>0</v>
      </c>
      <c r="G6" s="213">
        <f>'Income Statement'!G9</f>
        <v>0</v>
      </c>
      <c r="H6" s="213">
        <f>'Income Statement'!H9</f>
        <v>0</v>
      </c>
      <c r="I6" s="213">
        <f>'Income Statement'!I9</f>
        <v>0</v>
      </c>
      <c r="J6" s="214" t="str">
        <f>IF('Income Statement'!D9=0,"-",(('Income Statement'!I9/'Income Statement'!D9)^(1/5))-1)</f>
        <v>-</v>
      </c>
    </row>
    <row r="7" spans="1:10" x14ac:dyDescent="0.25">
      <c r="A7" s="41" t="s">
        <v>612</v>
      </c>
      <c r="B7" s="155">
        <f>'Income Statement'!B18</f>
        <v>0</v>
      </c>
      <c r="C7" s="155">
        <f>'Income Statement'!C18</f>
        <v>0</v>
      </c>
      <c r="D7" s="155">
        <f>'Income Statement'!D18</f>
        <v>0</v>
      </c>
      <c r="E7" s="155">
        <f>'Income Statement'!E18</f>
        <v>0</v>
      </c>
      <c r="F7" s="155">
        <f>'Income Statement'!F18</f>
        <v>0</v>
      </c>
      <c r="G7" s="155">
        <f>'Income Statement'!G18</f>
        <v>0</v>
      </c>
      <c r="H7" s="155">
        <f>'Income Statement'!H18</f>
        <v>0</v>
      </c>
      <c r="I7" s="155">
        <f>'Income Statement'!I18</f>
        <v>0</v>
      </c>
      <c r="J7" s="212" t="str">
        <f>IF('Income Statement'!D18=0,"-",(('Income Statement'!I18/'Income Statement'!D18)^(1/5))-1)</f>
        <v>-</v>
      </c>
    </row>
    <row r="8" spans="1:10" x14ac:dyDescent="0.25">
      <c r="A8" s="39" t="s">
        <v>615</v>
      </c>
      <c r="B8" s="191">
        <f>'Income Statement'!B16</f>
        <v>0</v>
      </c>
      <c r="C8" s="191">
        <f>'Income Statement'!C16</f>
        <v>0</v>
      </c>
      <c r="D8" s="191">
        <f>'Income Statement'!D16</f>
        <v>0</v>
      </c>
      <c r="E8" s="191">
        <f>'Income Statement'!E16</f>
        <v>0</v>
      </c>
      <c r="F8" s="191">
        <f>'Income Statement'!F16</f>
        <v>0</v>
      </c>
      <c r="G8" s="191">
        <f>'Income Statement'!G16</f>
        <v>0</v>
      </c>
      <c r="H8" s="191">
        <f>'Income Statement'!H16</f>
        <v>0</v>
      </c>
      <c r="I8" s="191">
        <f>'Income Statement'!I16</f>
        <v>0</v>
      </c>
      <c r="J8" s="215" t="str">
        <f>IF('Income Statement'!D16=0,"-",(('Income Statement'!I16/'Income Statement'!D16)^(1/5))-1)</f>
        <v>-</v>
      </c>
    </row>
    <row r="9" spans="1:10" x14ac:dyDescent="0.25">
      <c r="A9" s="41" t="s">
        <v>221</v>
      </c>
      <c r="B9" s="155">
        <f>'Income Statement'!B27</f>
        <v>0</v>
      </c>
      <c r="C9" s="155">
        <f>'Income Statement'!C27</f>
        <v>0</v>
      </c>
      <c r="D9" s="155">
        <f>'Income Statement'!D27</f>
        <v>0</v>
      </c>
      <c r="E9" s="155">
        <f>'Income Statement'!E27</f>
        <v>0</v>
      </c>
      <c r="F9" s="155">
        <f>'Income Statement'!F27</f>
        <v>0</v>
      </c>
      <c r="G9" s="155">
        <f>'Income Statement'!G27</f>
        <v>0</v>
      </c>
      <c r="H9" s="155">
        <f>'Income Statement'!H27</f>
        <v>0</v>
      </c>
      <c r="I9" s="155">
        <f>'Income Statement'!I27</f>
        <v>0</v>
      </c>
      <c r="J9" s="212" t="str">
        <f>IF('Income Statement'!D27=0,"-",(('Income Statement'!I27/'Income Statement'!D27)^(1/5))-1)</f>
        <v>-</v>
      </c>
    </row>
    <row r="10" spans="1:10" x14ac:dyDescent="0.25">
      <c r="A10" s="39" t="s">
        <v>166</v>
      </c>
      <c r="B10" s="191">
        <f>'Income Statement'!B14</f>
        <v>0</v>
      </c>
      <c r="C10" s="191">
        <f>'Income Statement'!C14</f>
        <v>0</v>
      </c>
      <c r="D10" s="191">
        <f>'Income Statement'!D14</f>
        <v>0</v>
      </c>
      <c r="E10" s="191">
        <f>'Income Statement'!E14</f>
        <v>0</v>
      </c>
      <c r="F10" s="191">
        <f>'Income Statement'!F14</f>
        <v>0</v>
      </c>
      <c r="G10" s="191">
        <f>'Income Statement'!G14</f>
        <v>0</v>
      </c>
      <c r="H10" s="191">
        <f>'Income Statement'!H14</f>
        <v>0</v>
      </c>
      <c r="I10" s="191">
        <f>'Income Statement'!I14</f>
        <v>0</v>
      </c>
      <c r="J10" s="215" t="str">
        <f>IF('Income Statement'!D14=0,"-",(('Income Statement'!I14/'Income Statement'!D14)^(1/5))-1)</f>
        <v>-</v>
      </c>
    </row>
    <row r="11" spans="1:10" x14ac:dyDescent="0.25">
      <c r="A11" t="s">
        <v>169</v>
      </c>
      <c r="B11" s="105">
        <f>'Income Statement'!B21</f>
        <v>0</v>
      </c>
      <c r="C11" s="105">
        <f>'Income Statement'!C21</f>
        <v>0</v>
      </c>
      <c r="D11" s="105">
        <f>'Income Statement'!D21</f>
        <v>0</v>
      </c>
      <c r="E11" s="105">
        <f>'Income Statement'!E21</f>
        <v>0</v>
      </c>
      <c r="F11" s="105">
        <f>'Income Statement'!F21</f>
        <v>0</v>
      </c>
      <c r="G11" s="105">
        <f>'Income Statement'!G21</f>
        <v>0</v>
      </c>
      <c r="H11" s="105">
        <f>'Income Statement'!H21</f>
        <v>0</v>
      </c>
      <c r="I11" s="105">
        <f>'Income Statement'!I21</f>
        <v>0</v>
      </c>
      <c r="J11" s="58" t="str">
        <f>IF('Income Statement'!D21=0,"-",(('Income Statement'!I21/'Income Statement'!D21)^(1/5))-1)</f>
        <v>-</v>
      </c>
    </row>
    <row r="13" spans="1:10" x14ac:dyDescent="0.25">
      <c r="A13" s="24" t="s">
        <v>890</v>
      </c>
      <c r="B13" s="24"/>
      <c r="C13" s="24"/>
      <c r="D13" s="24"/>
      <c r="E13" s="24"/>
      <c r="F13" s="24"/>
      <c r="G13" s="24"/>
      <c r="H13" s="24"/>
      <c r="I13" s="24"/>
      <c r="J13" s="24" t="s">
        <v>891</v>
      </c>
    </row>
    <row r="14" spans="1:10" x14ac:dyDescent="0.25">
      <c r="A14" t="s">
        <v>476</v>
      </c>
      <c r="B14" s="58" t="str">
        <f>IF('Income Statement'!B10="-","-",'Income Statement'!B10)</f>
        <v>-</v>
      </c>
      <c r="C14" s="58" t="str">
        <f>IF('Income Statement'!C10="-","-",'Income Statement'!C10)</f>
        <v>-</v>
      </c>
      <c r="D14" s="58" t="str">
        <f>IF('Income Statement'!D10="-","-",'Income Statement'!D10)</f>
        <v>-</v>
      </c>
      <c r="E14" s="58" t="str">
        <f>IF('Income Statement'!E10="-","-",'Income Statement'!E10)</f>
        <v>-</v>
      </c>
      <c r="F14" s="58" t="str">
        <f>IF('Income Statement'!F10="-","-",'Income Statement'!F10)</f>
        <v>-</v>
      </c>
      <c r="G14" s="58" t="str">
        <f>IF('Income Statement'!G10="-","-",'Income Statement'!G10)</f>
        <v>-</v>
      </c>
      <c r="H14" s="58" t="str">
        <f>IF('Income Statement'!H10="-","-",'Income Statement'!H10)</f>
        <v>-</v>
      </c>
      <c r="I14" s="58" t="str">
        <f>IF('Income Statement'!I10="-","-",'Income Statement'!I10)</f>
        <v>-</v>
      </c>
      <c r="J14" s="58" t="str">
        <f>IF('Income Statement'!I10="-","-",'Income Statement'!I10-'Income Statement'!B10)</f>
        <v>-</v>
      </c>
    </row>
    <row r="15" spans="1:10" x14ac:dyDescent="0.25">
      <c r="A15" t="s">
        <v>483</v>
      </c>
      <c r="B15" s="58" t="str">
        <f>IF('Income Statement'!B19="-","-",'Income Statement'!B19)</f>
        <v>-</v>
      </c>
      <c r="C15" s="58" t="str">
        <f>IF('Income Statement'!C19="-","-",'Income Statement'!C19)</f>
        <v>-</v>
      </c>
      <c r="D15" s="58" t="str">
        <f>IF('Income Statement'!D19="-","-",'Income Statement'!D19)</f>
        <v>-</v>
      </c>
      <c r="E15" s="58" t="str">
        <f>IF('Income Statement'!E19="-","-",'Income Statement'!E19)</f>
        <v>-</v>
      </c>
      <c r="F15" s="58" t="str">
        <f>IF('Income Statement'!F19="-","-",'Income Statement'!F19)</f>
        <v>-</v>
      </c>
      <c r="G15" s="58" t="str">
        <f>IF('Income Statement'!G19="-","-",'Income Statement'!G19)</f>
        <v>-</v>
      </c>
      <c r="H15" s="58" t="str">
        <f>IF('Income Statement'!H19="-","-",'Income Statement'!H19)</f>
        <v>-</v>
      </c>
      <c r="I15" s="58" t="str">
        <f>IF('Income Statement'!I19="-","-",'Income Statement'!I19)</f>
        <v>-</v>
      </c>
      <c r="J15" s="58" t="str">
        <f>IF('Income Statement'!I19="-","-",'Income Statement'!I19-'Income Statement'!B19)</f>
        <v>-</v>
      </c>
    </row>
    <row r="16" spans="1:10" x14ac:dyDescent="0.25">
      <c r="A16" t="s">
        <v>480</v>
      </c>
      <c r="B16" s="58" t="str">
        <f>IF('Income Statement'!B17="-","-",'Income Statement'!B17)</f>
        <v>-</v>
      </c>
      <c r="C16" s="58" t="str">
        <f>IF('Income Statement'!C17="-","-",'Income Statement'!C17)</f>
        <v>-</v>
      </c>
      <c r="D16" s="58" t="str">
        <f>IF('Income Statement'!D17="-","-",'Income Statement'!D17)</f>
        <v>-</v>
      </c>
      <c r="E16" s="58" t="str">
        <f>IF('Income Statement'!E17="-","-",'Income Statement'!E17)</f>
        <v>-</v>
      </c>
      <c r="F16" s="58" t="str">
        <f>IF('Income Statement'!F17="-","-",'Income Statement'!F17)</f>
        <v>-</v>
      </c>
      <c r="G16" s="58" t="str">
        <f>IF('Income Statement'!G17="-","-",'Income Statement'!G17)</f>
        <v>-</v>
      </c>
      <c r="H16" s="58" t="str">
        <f>IF('Income Statement'!H17="-","-",'Income Statement'!H17)</f>
        <v>-</v>
      </c>
      <c r="I16" s="58" t="str">
        <f>IF('Income Statement'!I17="-","-",'Income Statement'!I17)</f>
        <v>-</v>
      </c>
      <c r="J16" s="58" t="str">
        <f>IF('Income Statement'!I17="-","-",'Income Statement'!I17-'Income Statement'!B17)</f>
        <v>-</v>
      </c>
    </row>
    <row r="17" spans="1:10" x14ac:dyDescent="0.25">
      <c r="A17" t="s">
        <v>487</v>
      </c>
      <c r="B17" s="58" t="str">
        <f>IF('Income Statement'!B28="-","-",'Income Statement'!B28)</f>
        <v>-</v>
      </c>
      <c r="C17" s="58" t="str">
        <f>IF('Income Statement'!C28="-","-",'Income Statement'!C28)</f>
        <v>-</v>
      </c>
      <c r="D17" s="58" t="str">
        <f>IF('Income Statement'!D28="-","-",'Income Statement'!D28)</f>
        <v>-</v>
      </c>
      <c r="E17" s="58" t="str">
        <f>IF('Income Statement'!E28="-","-",'Income Statement'!E28)</f>
        <v>-</v>
      </c>
      <c r="F17" s="58" t="str">
        <f>IF('Income Statement'!F28="-","-",'Income Statement'!F28)</f>
        <v>-</v>
      </c>
      <c r="G17" s="58" t="str">
        <f>IF('Income Statement'!G28="-","-",'Income Statement'!G28)</f>
        <v>-</v>
      </c>
      <c r="H17" s="58" t="str">
        <f>IF('Income Statement'!H28="-","-",'Income Statement'!H28)</f>
        <v>-</v>
      </c>
      <c r="I17" s="58" t="str">
        <f>IF('Income Statement'!I28="-","-",'Income Statement'!I28)</f>
        <v>-</v>
      </c>
      <c r="J17" s="58" t="str">
        <f>IF('Income Statement'!I28="-","-",'Income Statement'!I28-'Income Statement'!B28)</f>
        <v>-</v>
      </c>
    </row>
    <row r="19" spans="1:10" x14ac:dyDescent="0.25">
      <c r="A19" s="42" t="s">
        <v>892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216" t="s">
        <v>279</v>
      </c>
      <c r="B20" s="216" t="s">
        <v>893</v>
      </c>
      <c r="C20" s="216" t="s">
        <v>894</v>
      </c>
      <c r="D20" s="216" t="s">
        <v>895</v>
      </c>
      <c r="E20" s="216" t="s">
        <v>896</v>
      </c>
      <c r="F20" s="216" t="s">
        <v>897</v>
      </c>
      <c r="G20" s="216" t="s">
        <v>898</v>
      </c>
      <c r="H20" s="216" t="s">
        <v>899</v>
      </c>
      <c r="I20" s="216"/>
      <c r="J20" s="216"/>
    </row>
    <row r="21" spans="1:10" x14ac:dyDescent="0.25">
      <c r="A21" s="41" t="s">
        <v>900</v>
      </c>
      <c r="B21" s="155">
        <f>'Income Statement'!C5-'Income Statement'!B5</f>
        <v>0</v>
      </c>
      <c r="C21" s="155">
        <f>'Income Statement'!D5-'Income Statement'!C5</f>
        <v>0</v>
      </c>
      <c r="D21" s="155">
        <f>'Income Statement'!E5-'Income Statement'!D5</f>
        <v>0</v>
      </c>
      <c r="E21" s="155">
        <f>'Income Statement'!F5-'Income Statement'!E5</f>
        <v>0</v>
      </c>
      <c r="F21" s="155">
        <f>'Income Statement'!G5-'Income Statement'!F5</f>
        <v>0</v>
      </c>
      <c r="G21" s="155">
        <f>'Income Statement'!H5-'Income Statement'!G5</f>
        <v>0</v>
      </c>
      <c r="H21" s="155">
        <f>'Income Statement'!I5-'Income Statement'!H5</f>
        <v>0</v>
      </c>
      <c r="I21" s="41"/>
      <c r="J21" s="41"/>
    </row>
    <row r="22" spans="1:10" x14ac:dyDescent="0.25">
      <c r="A22" s="38" t="s">
        <v>901</v>
      </c>
      <c r="B22" s="213">
        <f>'Income Statement'!C9-'Income Statement'!B9</f>
        <v>0</v>
      </c>
      <c r="C22" s="213">
        <f>'Income Statement'!D9-'Income Statement'!C9</f>
        <v>0</v>
      </c>
      <c r="D22" s="213">
        <f>'Income Statement'!E9-'Income Statement'!D9</f>
        <v>0</v>
      </c>
      <c r="E22" s="213">
        <f>'Income Statement'!F9-'Income Statement'!E9</f>
        <v>0</v>
      </c>
      <c r="F22" s="213">
        <f>'Income Statement'!G9-'Income Statement'!F9</f>
        <v>0</v>
      </c>
      <c r="G22" s="213">
        <f>'Income Statement'!H9-'Income Statement'!G9</f>
        <v>0</v>
      </c>
      <c r="H22" s="213">
        <f>'Income Statement'!I9-'Income Statement'!H9</f>
        <v>0</v>
      </c>
      <c r="I22" s="38"/>
      <c r="J22" s="38"/>
    </row>
    <row r="23" spans="1:10" x14ac:dyDescent="0.25">
      <c r="A23" s="41" t="s">
        <v>902</v>
      </c>
      <c r="B23" s="155">
        <f>'Income Statement'!C18-'Income Statement'!B18</f>
        <v>0</v>
      </c>
      <c r="C23" s="155">
        <f>'Income Statement'!D18-'Income Statement'!C18</f>
        <v>0</v>
      </c>
      <c r="D23" s="155">
        <f>'Income Statement'!E18-'Income Statement'!D18</f>
        <v>0</v>
      </c>
      <c r="E23" s="155">
        <f>'Income Statement'!F18-'Income Statement'!E18</f>
        <v>0</v>
      </c>
      <c r="F23" s="155">
        <f>'Income Statement'!G18-'Income Statement'!F18</f>
        <v>0</v>
      </c>
      <c r="G23" s="155">
        <f>'Income Statement'!H18-'Income Statement'!G18</f>
        <v>0</v>
      </c>
      <c r="H23" s="155">
        <f>'Income Statement'!I18-'Income Statement'!H18</f>
        <v>0</v>
      </c>
      <c r="I23" s="41"/>
      <c r="J23" s="41"/>
    </row>
    <row r="24" spans="1:10" x14ac:dyDescent="0.25">
      <c r="A24" s="38" t="s">
        <v>903</v>
      </c>
      <c r="B24" s="213">
        <f>'Income Statement'!C27-'Income Statement'!B27</f>
        <v>0</v>
      </c>
      <c r="C24" s="213">
        <f>'Income Statement'!D27-'Income Statement'!C27</f>
        <v>0</v>
      </c>
      <c r="D24" s="213">
        <f>'Income Statement'!E27-'Income Statement'!D27</f>
        <v>0</v>
      </c>
      <c r="E24" s="213">
        <f>'Income Statement'!F27-'Income Statement'!E27</f>
        <v>0</v>
      </c>
      <c r="F24" s="213">
        <f>'Income Statement'!G27-'Income Statement'!F27</f>
        <v>0</v>
      </c>
      <c r="G24" s="213">
        <f>'Income Statement'!H27-'Income Statement'!G27</f>
        <v>0</v>
      </c>
      <c r="H24" s="213">
        <f>'Income Statement'!I27-'Income Statement'!H27</f>
        <v>0</v>
      </c>
      <c r="I24" s="38"/>
      <c r="J24" s="38"/>
    </row>
    <row r="26" spans="1:10" x14ac:dyDescent="0.25">
      <c r="A26" s="217" t="s">
        <v>904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x14ac:dyDescent="0.25">
      <c r="A27" s="25" t="s">
        <v>905</v>
      </c>
      <c r="B27" s="25" t="s">
        <v>906</v>
      </c>
      <c r="C27" s="25" t="s">
        <v>907</v>
      </c>
      <c r="E27" s="25" t="s">
        <v>905</v>
      </c>
      <c r="F27" s="25" t="s">
        <v>539</v>
      </c>
      <c r="G27" s="25" t="s">
        <v>902</v>
      </c>
    </row>
    <row r="28" spans="1:10" x14ac:dyDescent="0.25">
      <c r="A28" t="s">
        <v>908</v>
      </c>
      <c r="B28" s="105">
        <f>0</f>
        <v>0</v>
      </c>
      <c r="C28" s="105">
        <f>'Income Statement'!B5</f>
        <v>0</v>
      </c>
      <c r="E28" t="str">
        <f t="shared" ref="E28:E36" si="0">A28</f>
        <v>FY2022A (Base)</v>
      </c>
      <c r="F28" s="105">
        <v>0</v>
      </c>
      <c r="G28" s="105">
        <f>'Income Statement'!B18</f>
        <v>0</v>
      </c>
    </row>
    <row r="29" spans="1:10" x14ac:dyDescent="0.25">
      <c r="A29" t="s">
        <v>909</v>
      </c>
      <c r="B29" s="105">
        <f>'Income Statement'!B5</f>
        <v>0</v>
      </c>
      <c r="C29" s="105">
        <f>'Income Statement'!C5-'Income Statement'!B5</f>
        <v>0</v>
      </c>
      <c r="E29" t="str">
        <f t="shared" si="0"/>
        <v>FY2022→23</v>
      </c>
      <c r="F29" s="105">
        <f>'Income Statement'!B18</f>
        <v>0</v>
      </c>
      <c r="G29" s="105">
        <f>'Income Statement'!C18-'Income Statement'!B18</f>
        <v>0</v>
      </c>
    </row>
    <row r="30" spans="1:10" x14ac:dyDescent="0.25">
      <c r="A30" t="s">
        <v>910</v>
      </c>
      <c r="B30" s="105">
        <f t="shared" ref="B30:B35" si="1">B29+C29</f>
        <v>0</v>
      </c>
      <c r="C30" s="105">
        <f>'Income Statement'!D5-'Income Statement'!C5</f>
        <v>0</v>
      </c>
      <c r="E30" t="str">
        <f t="shared" si="0"/>
        <v>FY2023→24</v>
      </c>
      <c r="F30" s="105">
        <f t="shared" ref="F30:F35" si="2">F29+G29</f>
        <v>0</v>
      </c>
      <c r="G30" s="105">
        <f>'Income Statement'!D18-'Income Statement'!C18</f>
        <v>0</v>
      </c>
    </row>
    <row r="31" spans="1:10" x14ac:dyDescent="0.25">
      <c r="A31" t="s">
        <v>911</v>
      </c>
      <c r="B31" s="105">
        <f t="shared" si="1"/>
        <v>0</v>
      </c>
      <c r="C31" s="105">
        <f>'Income Statement'!E5-'Income Statement'!D5</f>
        <v>0</v>
      </c>
      <c r="E31" t="str">
        <f t="shared" si="0"/>
        <v>FY2024→25E</v>
      </c>
      <c r="F31" s="105">
        <f t="shared" si="2"/>
        <v>0</v>
      </c>
      <c r="G31" s="105">
        <f>'Income Statement'!E18-'Income Statement'!D18</f>
        <v>0</v>
      </c>
    </row>
    <row r="32" spans="1:10" x14ac:dyDescent="0.25">
      <c r="A32" t="s">
        <v>912</v>
      </c>
      <c r="B32" s="105">
        <f t="shared" si="1"/>
        <v>0</v>
      </c>
      <c r="C32" s="105">
        <f>'Income Statement'!F5-'Income Statement'!E5</f>
        <v>0</v>
      </c>
      <c r="E32" t="str">
        <f t="shared" si="0"/>
        <v>FY2025E→26E</v>
      </c>
      <c r="F32" s="105">
        <f t="shared" si="2"/>
        <v>0</v>
      </c>
      <c r="G32" s="105">
        <f>'Income Statement'!F18-'Income Statement'!E18</f>
        <v>0</v>
      </c>
    </row>
    <row r="33" spans="1:10" x14ac:dyDescent="0.25">
      <c r="A33" t="s">
        <v>913</v>
      </c>
      <c r="B33" s="105">
        <f t="shared" si="1"/>
        <v>0</v>
      </c>
      <c r="C33" s="105">
        <f>'Income Statement'!G5-'Income Statement'!F5</f>
        <v>0</v>
      </c>
      <c r="E33" t="str">
        <f t="shared" si="0"/>
        <v>FY2026E→27E</v>
      </c>
      <c r="F33" s="105">
        <f t="shared" si="2"/>
        <v>0</v>
      </c>
      <c r="G33" s="105">
        <f>'Income Statement'!G18-'Income Statement'!F18</f>
        <v>0</v>
      </c>
    </row>
    <row r="34" spans="1:10" x14ac:dyDescent="0.25">
      <c r="A34" t="s">
        <v>914</v>
      </c>
      <c r="B34" s="105">
        <f t="shared" si="1"/>
        <v>0</v>
      </c>
      <c r="C34" s="105">
        <f>'Income Statement'!H5-'Income Statement'!G5</f>
        <v>0</v>
      </c>
      <c r="E34" t="str">
        <f t="shared" si="0"/>
        <v>FY2027E→28E</v>
      </c>
      <c r="F34" s="105">
        <f t="shared" si="2"/>
        <v>0</v>
      </c>
      <c r="G34" s="105">
        <f>'Income Statement'!H18-'Income Statement'!G18</f>
        <v>0</v>
      </c>
    </row>
    <row r="35" spans="1:10" x14ac:dyDescent="0.25">
      <c r="A35" t="s">
        <v>915</v>
      </c>
      <c r="B35" s="105">
        <f t="shared" si="1"/>
        <v>0</v>
      </c>
      <c r="C35" s="105">
        <f>'Income Statement'!I5-'Income Statement'!H5</f>
        <v>0</v>
      </c>
      <c r="E35" t="str">
        <f t="shared" si="0"/>
        <v>FY2028E→29E</v>
      </c>
      <c r="F35" s="105">
        <f t="shared" si="2"/>
        <v>0</v>
      </c>
      <c r="G35" s="105">
        <f>'Income Statement'!I18-'Income Statement'!H18</f>
        <v>0</v>
      </c>
    </row>
    <row r="36" spans="1:10" x14ac:dyDescent="0.25">
      <c r="A36" t="s">
        <v>916</v>
      </c>
      <c r="B36" s="105">
        <v>0</v>
      </c>
      <c r="C36" s="105">
        <f>'Income Statement'!I5</f>
        <v>0</v>
      </c>
      <c r="E36" t="str">
        <f t="shared" si="0"/>
        <v>FY2029E (Total)</v>
      </c>
      <c r="F36" s="105">
        <v>0</v>
      </c>
      <c r="G36" s="105">
        <f>'Income Statement'!I18</f>
        <v>0</v>
      </c>
    </row>
    <row r="38" spans="1:10" x14ac:dyDescent="0.25">
      <c r="A38" s="186" t="s">
        <v>917</v>
      </c>
      <c r="B38" s="186"/>
      <c r="C38" s="186"/>
      <c r="D38" s="186"/>
      <c r="E38" s="186"/>
      <c r="F38" s="186"/>
      <c r="G38" s="186"/>
      <c r="H38" s="186"/>
      <c r="I38" s="186"/>
      <c r="J38" s="186"/>
    </row>
    <row r="39" spans="1:10" x14ac:dyDescent="0.25">
      <c r="A39" s="186" t="s">
        <v>918</v>
      </c>
      <c r="B39" s="186"/>
      <c r="C39" s="186"/>
      <c r="D39" s="186"/>
      <c r="E39" s="186"/>
      <c r="F39" s="186"/>
      <c r="G39" s="186"/>
      <c r="H39" s="186"/>
      <c r="I39" s="186"/>
      <c r="J39" s="186"/>
    </row>
  </sheetData>
  <conditionalFormatting sqref="B21:H24"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zoomScaleNormal="100" workbookViewId="0">
      <pane ySplit="1" topLeftCell="A2" activePane="bottomLeft" state="frozen"/>
      <selection pane="bottomLeft" activeCell="F3" sqref="F3"/>
    </sheetView>
  </sheetViews>
  <sheetFormatPr defaultColWidth="8.5703125" defaultRowHeight="15" x14ac:dyDescent="0.25"/>
  <cols>
    <col min="1" max="1" width="38.140625" customWidth="1"/>
    <col min="2" max="2" width="42.42578125" customWidth="1"/>
    <col min="3" max="3" width="86" bestFit="1" customWidth="1"/>
    <col min="4" max="4" width="71.5703125" bestFit="1" customWidth="1"/>
  </cols>
  <sheetData>
    <row r="1" spans="1:4" ht="21.75" customHeight="1" x14ac:dyDescent="0.3">
      <c r="A1" s="22" t="s">
        <v>422</v>
      </c>
      <c r="B1" s="22"/>
      <c r="C1" s="22"/>
      <c r="D1" s="22"/>
    </row>
    <row r="2" spans="1:4" ht="21.75" customHeight="1" x14ac:dyDescent="0.25">
      <c r="A2" s="23" t="s">
        <v>423</v>
      </c>
      <c r="B2" s="23"/>
      <c r="C2" s="23"/>
      <c r="D2" s="23"/>
    </row>
    <row r="3" spans="1:4" ht="31.5" customHeight="1" x14ac:dyDescent="0.25"/>
    <row r="4" spans="1:4" ht="31.5" customHeight="1" x14ac:dyDescent="0.25">
      <c r="A4" s="24" t="s">
        <v>424</v>
      </c>
      <c r="B4" s="24"/>
      <c r="C4" s="24"/>
      <c r="D4" s="24"/>
    </row>
    <row r="5" spans="1:4" ht="31.5" customHeight="1" x14ac:dyDescent="0.25">
      <c r="A5" s="25" t="s">
        <v>425</v>
      </c>
      <c r="B5" s="26" t="s">
        <v>426</v>
      </c>
      <c r="C5" s="27" t="s">
        <v>427</v>
      </c>
      <c r="D5" s="25" t="s">
        <v>428</v>
      </c>
    </row>
    <row r="6" spans="1:4" ht="31.5" customHeight="1" x14ac:dyDescent="0.25">
      <c r="A6" s="28" t="s">
        <v>429</v>
      </c>
      <c r="B6" s="29" t="s">
        <v>426</v>
      </c>
      <c r="C6" s="30" t="s">
        <v>430</v>
      </c>
      <c r="D6" s="28"/>
    </row>
    <row r="7" spans="1:4" ht="31.5" customHeight="1" x14ac:dyDescent="0.25">
      <c r="A7" t="s">
        <v>431</v>
      </c>
      <c r="B7" s="31" t="s">
        <v>426</v>
      </c>
      <c r="C7" s="32" t="s">
        <v>432</v>
      </c>
    </row>
    <row r="8" spans="1:4" ht="31.5" customHeight="1" x14ac:dyDescent="0.25">
      <c r="A8" s="28" t="s">
        <v>433</v>
      </c>
      <c r="B8" s="33" t="s">
        <v>426</v>
      </c>
      <c r="C8" s="30" t="s">
        <v>434</v>
      </c>
      <c r="D8" s="28"/>
    </row>
    <row r="9" spans="1:4" ht="31.5" customHeight="1" x14ac:dyDescent="0.25">
      <c r="A9" t="s">
        <v>435</v>
      </c>
      <c r="B9" s="34" t="s">
        <v>426</v>
      </c>
      <c r="C9" s="32" t="s">
        <v>436</v>
      </c>
    </row>
    <row r="10" spans="1:4" ht="31.5" customHeight="1" x14ac:dyDescent="0.25">
      <c r="A10" s="28" t="s">
        <v>437</v>
      </c>
      <c r="B10" s="35" t="s">
        <v>426</v>
      </c>
      <c r="C10" s="30" t="s">
        <v>438</v>
      </c>
      <c r="D10" s="28"/>
    </row>
    <row r="11" spans="1:4" ht="31.5" customHeight="1" x14ac:dyDescent="0.25">
      <c r="A11" t="s">
        <v>439</v>
      </c>
      <c r="B11" s="36" t="s">
        <v>426</v>
      </c>
      <c r="C11" s="32" t="s">
        <v>440</v>
      </c>
    </row>
    <row r="12" spans="1:4" ht="31.5" customHeight="1" x14ac:dyDescent="0.25">
      <c r="C12" s="32"/>
    </row>
    <row r="13" spans="1:4" ht="31.5" customHeight="1" x14ac:dyDescent="0.25">
      <c r="A13" s="24" t="s">
        <v>441</v>
      </c>
      <c r="B13" s="24"/>
      <c r="C13" s="37"/>
      <c r="D13" s="24"/>
    </row>
    <row r="14" spans="1:4" ht="31.5" customHeight="1" x14ac:dyDescent="0.25">
      <c r="A14" s="25" t="s">
        <v>20</v>
      </c>
      <c r="B14" s="25" t="s">
        <v>22</v>
      </c>
      <c r="C14" s="27" t="s">
        <v>442</v>
      </c>
      <c r="D14" s="25" t="s">
        <v>443</v>
      </c>
    </row>
    <row r="15" spans="1:4" ht="31.5" customHeight="1" x14ac:dyDescent="0.25">
      <c r="A15" s="38" t="s">
        <v>79</v>
      </c>
      <c r="B15" s="39" t="s">
        <v>444</v>
      </c>
      <c r="C15" s="40" t="s">
        <v>445</v>
      </c>
      <c r="D15" s="39" t="s">
        <v>446</v>
      </c>
    </row>
    <row r="16" spans="1:4" ht="31.5" customHeight="1" x14ac:dyDescent="0.25">
      <c r="A16" s="41" t="s">
        <v>82</v>
      </c>
      <c r="B16" t="s">
        <v>447</v>
      </c>
      <c r="C16" s="32" t="s">
        <v>448</v>
      </c>
      <c r="D16" t="s">
        <v>449</v>
      </c>
    </row>
    <row r="17" spans="1:4" ht="31.5" customHeight="1" x14ac:dyDescent="0.25">
      <c r="A17" s="38" t="s">
        <v>85</v>
      </c>
      <c r="B17" s="39" t="s">
        <v>450</v>
      </c>
      <c r="C17" s="40" t="s">
        <v>451</v>
      </c>
      <c r="D17" s="39" t="s">
        <v>452</v>
      </c>
    </row>
    <row r="18" spans="1:4" ht="31.5" customHeight="1" x14ac:dyDescent="0.25">
      <c r="A18" s="41" t="s">
        <v>91</v>
      </c>
      <c r="B18" t="s">
        <v>453</v>
      </c>
      <c r="C18" s="32" t="s">
        <v>454</v>
      </c>
      <c r="D18" t="s">
        <v>455</v>
      </c>
    </row>
    <row r="19" spans="1:4" ht="31.5" customHeight="1" x14ac:dyDescent="0.25">
      <c r="A19" s="38" t="s">
        <v>94</v>
      </c>
      <c r="B19" s="39" t="s">
        <v>456</v>
      </c>
      <c r="C19" s="40" t="s">
        <v>457</v>
      </c>
      <c r="D19" s="39" t="s">
        <v>458</v>
      </c>
    </row>
    <row r="20" spans="1:4" ht="31.5" customHeight="1" x14ac:dyDescent="0.25">
      <c r="A20" s="41" t="s">
        <v>459</v>
      </c>
      <c r="B20" t="s">
        <v>460</v>
      </c>
      <c r="C20" s="32" t="s">
        <v>461</v>
      </c>
      <c r="D20" t="s">
        <v>462</v>
      </c>
    </row>
    <row r="21" spans="1:4" ht="31.5" customHeight="1" x14ac:dyDescent="0.25">
      <c r="A21" s="38" t="s">
        <v>88</v>
      </c>
      <c r="B21" s="39" t="s">
        <v>463</v>
      </c>
      <c r="C21" s="40" t="s">
        <v>464</v>
      </c>
      <c r="D21" s="39" t="s">
        <v>465</v>
      </c>
    </row>
    <row r="22" spans="1:4" ht="31.5" customHeight="1" x14ac:dyDescent="0.25">
      <c r="A22" s="41" t="s">
        <v>466</v>
      </c>
      <c r="B22" t="s">
        <v>467</v>
      </c>
      <c r="C22" s="32" t="s">
        <v>468</v>
      </c>
      <c r="D22" t="s">
        <v>469</v>
      </c>
    </row>
    <row r="23" spans="1:4" ht="31.5" customHeight="1" x14ac:dyDescent="0.25">
      <c r="A23" s="38" t="s">
        <v>99</v>
      </c>
      <c r="B23" s="39" t="s">
        <v>470</v>
      </c>
      <c r="C23" s="40" t="s">
        <v>471</v>
      </c>
      <c r="D23" s="39" t="s">
        <v>472</v>
      </c>
    </row>
    <row r="24" spans="1:4" ht="31.5" customHeight="1" x14ac:dyDescent="0.25">
      <c r="C24" s="32"/>
    </row>
    <row r="25" spans="1:4" ht="31.5" customHeight="1" x14ac:dyDescent="0.25">
      <c r="C25" s="32"/>
    </row>
    <row r="26" spans="1:4" ht="31.5" customHeight="1" x14ac:dyDescent="0.25">
      <c r="A26" s="24" t="s">
        <v>473</v>
      </c>
      <c r="B26" s="24"/>
      <c r="C26" s="37"/>
      <c r="D26" s="24"/>
    </row>
    <row r="27" spans="1:4" ht="31.5" customHeight="1" x14ac:dyDescent="0.25">
      <c r="A27" s="25" t="s">
        <v>279</v>
      </c>
      <c r="B27" s="25" t="s">
        <v>280</v>
      </c>
      <c r="C27" s="27" t="s">
        <v>474</v>
      </c>
      <c r="D27" s="25" t="s">
        <v>475</v>
      </c>
    </row>
    <row r="28" spans="1:4" ht="31.5" customHeight="1" x14ac:dyDescent="0.25">
      <c r="A28" s="38" t="s">
        <v>476</v>
      </c>
      <c r="B28" s="39" t="s">
        <v>477</v>
      </c>
      <c r="C28" s="40" t="s">
        <v>478</v>
      </c>
      <c r="D28" s="39" t="s">
        <v>479</v>
      </c>
    </row>
    <row r="29" spans="1:4" ht="31.5" customHeight="1" x14ac:dyDescent="0.25">
      <c r="A29" s="41" t="s">
        <v>480</v>
      </c>
      <c r="B29" t="s">
        <v>481</v>
      </c>
      <c r="C29" s="32" t="s">
        <v>482</v>
      </c>
      <c r="D29" t="s">
        <v>479</v>
      </c>
    </row>
    <row r="30" spans="1:4" ht="31.5" customHeight="1" x14ac:dyDescent="0.25">
      <c r="A30" s="38" t="s">
        <v>483</v>
      </c>
      <c r="B30" s="39" t="s">
        <v>484</v>
      </c>
      <c r="C30" s="40" t="s">
        <v>485</v>
      </c>
      <c r="D30" s="39" t="s">
        <v>486</v>
      </c>
    </row>
    <row r="31" spans="1:4" ht="31.5" customHeight="1" x14ac:dyDescent="0.25">
      <c r="A31" s="41" t="s">
        <v>487</v>
      </c>
      <c r="B31" t="s">
        <v>488</v>
      </c>
      <c r="C31" s="32" t="s">
        <v>489</v>
      </c>
      <c r="D31" t="s">
        <v>479</v>
      </c>
    </row>
    <row r="32" spans="1:4" ht="31.5" customHeight="1" x14ac:dyDescent="0.25">
      <c r="A32" s="38" t="s">
        <v>297</v>
      </c>
      <c r="B32" s="39" t="s">
        <v>490</v>
      </c>
      <c r="C32" s="40" t="s">
        <v>491</v>
      </c>
      <c r="D32" s="39" t="s">
        <v>492</v>
      </c>
    </row>
    <row r="33" spans="1:4" ht="31.5" customHeight="1" x14ac:dyDescent="0.25">
      <c r="A33" s="41" t="s">
        <v>300</v>
      </c>
      <c r="B33" t="s">
        <v>493</v>
      </c>
      <c r="C33" s="32" t="s">
        <v>494</v>
      </c>
      <c r="D33" t="s">
        <v>495</v>
      </c>
    </row>
    <row r="34" spans="1:4" ht="31.5" customHeight="1" x14ac:dyDescent="0.25">
      <c r="A34" s="38" t="s">
        <v>496</v>
      </c>
      <c r="B34" s="39" t="s">
        <v>497</v>
      </c>
      <c r="C34" s="40" t="s">
        <v>498</v>
      </c>
      <c r="D34" s="39" t="s">
        <v>495</v>
      </c>
    </row>
    <row r="35" spans="1:4" ht="31.5" customHeight="1" x14ac:dyDescent="0.25">
      <c r="A35" s="41" t="s">
        <v>499</v>
      </c>
      <c r="B35" t="s">
        <v>500</v>
      </c>
      <c r="C35" s="32" t="s">
        <v>501</v>
      </c>
      <c r="D35" t="s">
        <v>502</v>
      </c>
    </row>
    <row r="36" spans="1:4" ht="31.5" customHeight="1" x14ac:dyDescent="0.25">
      <c r="A36" s="38" t="s">
        <v>312</v>
      </c>
      <c r="B36" s="39" t="s">
        <v>503</v>
      </c>
      <c r="C36" s="40" t="s">
        <v>504</v>
      </c>
      <c r="D36" s="39" t="s">
        <v>505</v>
      </c>
    </row>
    <row r="37" spans="1:4" ht="31.5" customHeight="1" x14ac:dyDescent="0.25">
      <c r="A37" s="41" t="s">
        <v>506</v>
      </c>
      <c r="B37" t="s">
        <v>507</v>
      </c>
      <c r="C37" s="32" t="s">
        <v>508</v>
      </c>
      <c r="D37" t="s">
        <v>509</v>
      </c>
    </row>
    <row r="38" spans="1:4" ht="31.5" customHeight="1" x14ac:dyDescent="0.25">
      <c r="A38" s="38" t="s">
        <v>510</v>
      </c>
      <c r="B38" s="39" t="s">
        <v>511</v>
      </c>
      <c r="C38" s="40" t="s">
        <v>512</v>
      </c>
      <c r="D38" s="39" t="s">
        <v>513</v>
      </c>
    </row>
    <row r="39" spans="1:4" ht="31.5" customHeight="1" x14ac:dyDescent="0.25">
      <c r="A39" s="41" t="s">
        <v>399</v>
      </c>
      <c r="B39" t="s">
        <v>514</v>
      </c>
      <c r="C39" s="32" t="s">
        <v>515</v>
      </c>
      <c r="D39" t="s">
        <v>516</v>
      </c>
    </row>
    <row r="40" spans="1:4" ht="31.5" customHeight="1" x14ac:dyDescent="0.25">
      <c r="A40" s="38" t="s">
        <v>335</v>
      </c>
      <c r="B40" s="39" t="s">
        <v>517</v>
      </c>
      <c r="C40" s="40" t="s">
        <v>518</v>
      </c>
      <c r="D40" s="39" t="s">
        <v>519</v>
      </c>
    </row>
    <row r="41" spans="1:4" ht="31.5" customHeight="1" x14ac:dyDescent="0.25">
      <c r="A41" s="41" t="s">
        <v>332</v>
      </c>
      <c r="B41" t="s">
        <v>520</v>
      </c>
      <c r="C41" s="32" t="s">
        <v>521</v>
      </c>
      <c r="D41" t="s">
        <v>522</v>
      </c>
    </row>
    <row r="42" spans="1:4" ht="31.5" customHeight="1" x14ac:dyDescent="0.25">
      <c r="A42" s="38" t="s">
        <v>395</v>
      </c>
      <c r="B42" s="39" t="s">
        <v>523</v>
      </c>
      <c r="C42" s="40" t="s">
        <v>524</v>
      </c>
      <c r="D42" s="39" t="s">
        <v>525</v>
      </c>
    </row>
    <row r="43" spans="1:4" ht="31.5" customHeight="1" x14ac:dyDescent="0.25">
      <c r="C43" s="32"/>
    </row>
    <row r="44" spans="1:4" ht="31.5" customHeight="1" x14ac:dyDescent="0.25">
      <c r="C44" s="32"/>
    </row>
    <row r="45" spans="1:4" ht="31.5" customHeight="1" x14ac:dyDescent="0.25">
      <c r="A45" s="42" t="s">
        <v>526</v>
      </c>
      <c r="B45" s="42"/>
      <c r="C45" s="43"/>
      <c r="D45" s="42"/>
    </row>
    <row r="46" spans="1:4" ht="31.5" customHeight="1" x14ac:dyDescent="0.25">
      <c r="A46" s="25" t="s">
        <v>75</v>
      </c>
      <c r="B46" s="25" t="s">
        <v>76</v>
      </c>
      <c r="C46" s="27" t="s">
        <v>52</v>
      </c>
      <c r="D46" s="25"/>
    </row>
    <row r="47" spans="1:4" ht="31.5" customHeight="1" x14ac:dyDescent="0.25">
      <c r="A47" s="44" t="s">
        <v>78</v>
      </c>
      <c r="B47" s="45" t="s">
        <v>79</v>
      </c>
      <c r="C47" s="46" t="s">
        <v>527</v>
      </c>
      <c r="D47" s="45"/>
    </row>
    <row r="48" spans="1:4" ht="31.5" customHeight="1" x14ac:dyDescent="0.25">
      <c r="A48" s="38" t="s">
        <v>81</v>
      </c>
      <c r="B48" s="39" t="s">
        <v>82</v>
      </c>
      <c r="C48" s="40" t="s">
        <v>528</v>
      </c>
      <c r="D48" s="39"/>
    </row>
    <row r="49" spans="1:4" ht="31.5" customHeight="1" x14ac:dyDescent="0.25">
      <c r="A49" s="44" t="s">
        <v>84</v>
      </c>
      <c r="B49" s="45" t="s">
        <v>85</v>
      </c>
      <c r="C49" s="46" t="s">
        <v>529</v>
      </c>
      <c r="D49" s="45"/>
    </row>
    <row r="50" spans="1:4" ht="31.5" customHeight="1" x14ac:dyDescent="0.25">
      <c r="A50" s="38" t="s">
        <v>87</v>
      </c>
      <c r="B50" s="39" t="s">
        <v>88</v>
      </c>
      <c r="C50" s="40" t="s">
        <v>530</v>
      </c>
      <c r="D50" s="39"/>
    </row>
    <row r="51" spans="1:4" ht="31.5" customHeight="1" x14ac:dyDescent="0.25">
      <c r="A51" s="44" t="s">
        <v>90</v>
      </c>
      <c r="B51" s="45" t="s">
        <v>91</v>
      </c>
      <c r="C51" s="46" t="s">
        <v>531</v>
      </c>
      <c r="D51" s="45"/>
    </row>
    <row r="52" spans="1:4" ht="31.5" customHeight="1" x14ac:dyDescent="0.25">
      <c r="A52" s="38" t="s">
        <v>93</v>
      </c>
      <c r="B52" s="39" t="s">
        <v>94</v>
      </c>
      <c r="C52" s="40" t="s">
        <v>532</v>
      </c>
      <c r="D52" s="39"/>
    </row>
    <row r="53" spans="1:4" ht="31.5" customHeight="1" x14ac:dyDescent="0.25">
      <c r="A53" s="44" t="s">
        <v>95</v>
      </c>
      <c r="B53" s="45" t="s">
        <v>99</v>
      </c>
      <c r="C53" s="46" t="s">
        <v>533</v>
      </c>
      <c r="D53" s="45"/>
    </row>
    <row r="54" spans="1:4" ht="31.5" customHeight="1" x14ac:dyDescent="0.25">
      <c r="A54" s="38" t="s">
        <v>98</v>
      </c>
      <c r="B54" s="39" t="s">
        <v>459</v>
      </c>
      <c r="C54" s="40" t="s">
        <v>534</v>
      </c>
      <c r="D54" s="39"/>
    </row>
    <row r="55" spans="1:4" ht="31.5" customHeight="1" x14ac:dyDescent="0.25">
      <c r="C55" s="32"/>
    </row>
    <row r="56" spans="1:4" ht="31.5" customHeight="1" x14ac:dyDescent="0.25">
      <c r="C56" s="32"/>
    </row>
    <row r="57" spans="1:4" ht="31.5" customHeight="1" x14ac:dyDescent="0.25">
      <c r="C57" s="32"/>
    </row>
    <row r="58" spans="1:4" ht="31.5" customHeight="1" x14ac:dyDescent="0.25">
      <c r="C58" s="3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zoomScaleNormal="100" workbookViewId="0">
      <selection activeCell="B33" sqref="B33"/>
    </sheetView>
  </sheetViews>
  <sheetFormatPr defaultColWidth="9.140625" defaultRowHeight="15" outlineLevelRow="3" outlineLevelCol="3" x14ac:dyDescent="0.25"/>
  <cols>
    <col min="1" max="1" width="101.28515625" bestFit="1" customWidth="1"/>
    <col min="2" max="2" width="16.7109375" customWidth="1"/>
    <col min="3" max="4" width="8.5703125" customWidth="1"/>
    <col min="5" max="5" width="16.85546875" customWidth="1"/>
    <col min="6" max="6" width="8.5703125" customWidth="1"/>
    <col min="7" max="7" width="56.85546875" bestFit="1" customWidth="1"/>
    <col min="8" max="8" width="46" customWidth="1"/>
    <col min="9" max="9" width="14.140625" customWidth="1" outlineLevel="3"/>
    <col min="10" max="16384" width="9.140625" outlineLevel="3"/>
  </cols>
  <sheetData>
    <row r="1" spans="1:9" ht="18.75" customHeight="1" x14ac:dyDescent="0.3">
      <c r="A1" s="226" t="s">
        <v>535</v>
      </c>
      <c r="B1" s="226"/>
      <c r="C1" s="226"/>
      <c r="D1" s="226"/>
      <c r="E1" s="226"/>
      <c r="F1" s="226"/>
      <c r="G1" s="226"/>
      <c r="H1" s="226"/>
    </row>
    <row r="2" spans="1:9" x14ac:dyDescent="0.25">
      <c r="A2" s="47" t="s">
        <v>536</v>
      </c>
    </row>
    <row r="4" spans="1:9" ht="15.75" customHeight="1" x14ac:dyDescent="0.25">
      <c r="A4" s="48" t="s">
        <v>537</v>
      </c>
      <c r="B4" s="49" t="s">
        <v>538</v>
      </c>
      <c r="C4" s="50" t="s">
        <v>539</v>
      </c>
      <c r="D4" s="51" t="s">
        <v>540</v>
      </c>
    </row>
    <row r="6" spans="1:9" x14ac:dyDescent="0.25">
      <c r="A6" s="52" t="s">
        <v>541</v>
      </c>
      <c r="B6" s="53" t="s">
        <v>542</v>
      </c>
      <c r="C6" s="53" t="s">
        <v>543</v>
      </c>
      <c r="D6" s="53" t="s">
        <v>544</v>
      </c>
      <c r="E6" s="53" t="s">
        <v>545</v>
      </c>
      <c r="F6" s="53" t="s">
        <v>546</v>
      </c>
      <c r="G6" s="53" t="s">
        <v>547</v>
      </c>
      <c r="H6" s="54" t="s">
        <v>548</v>
      </c>
      <c r="I6" s="24" t="s">
        <v>549</v>
      </c>
    </row>
    <row r="7" spans="1:9" x14ac:dyDescent="0.25">
      <c r="A7" s="55" t="s">
        <v>550</v>
      </c>
      <c r="B7" s="56">
        <v>0.21</v>
      </c>
      <c r="C7" s="56">
        <v>0.21</v>
      </c>
      <c r="D7" s="56">
        <v>0.21</v>
      </c>
      <c r="E7" s="56">
        <v>0.21</v>
      </c>
      <c r="F7" s="56">
        <v>0.21</v>
      </c>
      <c r="G7" s="56">
        <v>0.21</v>
      </c>
      <c r="H7" s="57">
        <v>0.21</v>
      </c>
      <c r="I7" s="58">
        <v>0.21</v>
      </c>
    </row>
    <row r="8" spans="1:9" x14ac:dyDescent="0.25">
      <c r="A8" s="55" t="s">
        <v>551</v>
      </c>
      <c r="B8" s="56">
        <v>0.03</v>
      </c>
      <c r="C8" s="56">
        <v>0.03</v>
      </c>
      <c r="D8" s="56">
        <v>0.03</v>
      </c>
      <c r="E8" s="56">
        <v>0.03</v>
      </c>
      <c r="F8" s="56">
        <v>0.03</v>
      </c>
      <c r="G8" s="56">
        <v>0.03</v>
      </c>
      <c r="H8" s="57">
        <v>0.03</v>
      </c>
      <c r="I8" s="58">
        <v>0.03</v>
      </c>
    </row>
    <row r="9" spans="1:9" x14ac:dyDescent="0.25">
      <c r="A9" s="55" t="s">
        <v>552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7">
        <v>0</v>
      </c>
      <c r="I9" s="58">
        <v>0</v>
      </c>
    </row>
    <row r="10" spans="1:9" x14ac:dyDescent="0.25">
      <c r="A10" s="59" t="s">
        <v>553</v>
      </c>
      <c r="B10" s="60">
        <f t="shared" ref="B10:I10" si="0">B7+B8+B9</f>
        <v>0.24</v>
      </c>
      <c r="C10" s="60">
        <f t="shared" si="0"/>
        <v>0.24</v>
      </c>
      <c r="D10" s="60">
        <f t="shared" si="0"/>
        <v>0.24</v>
      </c>
      <c r="E10" s="60">
        <f t="shared" si="0"/>
        <v>0.24</v>
      </c>
      <c r="F10" s="60">
        <f t="shared" si="0"/>
        <v>0.24</v>
      </c>
      <c r="G10" s="60">
        <f t="shared" si="0"/>
        <v>0.24</v>
      </c>
      <c r="H10" s="61">
        <f t="shared" si="0"/>
        <v>0.24</v>
      </c>
      <c r="I10" s="58">
        <f t="shared" si="0"/>
        <v>0.24</v>
      </c>
    </row>
    <row r="11" spans="1:9" x14ac:dyDescent="0.25">
      <c r="A11" s="55" t="s">
        <v>554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7">
        <v>0</v>
      </c>
      <c r="I11" s="58">
        <v>0</v>
      </c>
    </row>
    <row r="13" spans="1:9" x14ac:dyDescent="0.25">
      <c r="A13" s="52" t="s">
        <v>555</v>
      </c>
      <c r="B13" s="53" t="s">
        <v>542</v>
      </c>
      <c r="C13" s="53" t="s">
        <v>543</v>
      </c>
      <c r="D13" s="53" t="s">
        <v>544</v>
      </c>
      <c r="E13" s="53" t="s">
        <v>545</v>
      </c>
      <c r="F13" s="53" t="s">
        <v>546</v>
      </c>
      <c r="G13" s="53" t="s">
        <v>547</v>
      </c>
      <c r="H13" s="62" t="s">
        <v>548</v>
      </c>
      <c r="I13" s="24" t="s">
        <v>549</v>
      </c>
    </row>
    <row r="14" spans="1:9" x14ac:dyDescent="0.25">
      <c r="A14" s="63" t="s">
        <v>556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5">
        <v>0</v>
      </c>
      <c r="I14">
        <v>0</v>
      </c>
    </row>
    <row r="15" spans="1:9" x14ac:dyDescent="0.25">
      <c r="A15" s="63" t="s">
        <v>557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5">
        <v>0</v>
      </c>
      <c r="I15">
        <v>0</v>
      </c>
    </row>
    <row r="16" spans="1:9" x14ac:dyDescent="0.25">
      <c r="A16" s="63" t="s">
        <v>558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5">
        <v>0</v>
      </c>
      <c r="I16">
        <v>0</v>
      </c>
    </row>
    <row r="17" spans="1:9" x14ac:dyDescent="0.25">
      <c r="A17" s="59" t="s">
        <v>559</v>
      </c>
      <c r="B17" s="66">
        <f t="shared" ref="B17:I17" si="1">SUM(B14:B16)</f>
        <v>0</v>
      </c>
      <c r="C17" s="66">
        <f t="shared" si="1"/>
        <v>0</v>
      </c>
      <c r="D17" s="66">
        <f t="shared" si="1"/>
        <v>0</v>
      </c>
      <c r="E17" s="66">
        <f t="shared" si="1"/>
        <v>0</v>
      </c>
      <c r="F17" s="66">
        <f t="shared" si="1"/>
        <v>0</v>
      </c>
      <c r="G17" s="66">
        <f t="shared" si="1"/>
        <v>0</v>
      </c>
      <c r="H17" s="67">
        <f t="shared" si="1"/>
        <v>0</v>
      </c>
      <c r="I17">
        <f t="shared" si="1"/>
        <v>0</v>
      </c>
    </row>
    <row r="18" spans="1:9" x14ac:dyDescent="0.25">
      <c r="A18" s="68" t="s">
        <v>560</v>
      </c>
      <c r="B18" s="69">
        <f>'Income Statement'!B5</f>
        <v>0</v>
      </c>
      <c r="C18" s="69">
        <f>'Income Statement'!C5</f>
        <v>0</v>
      </c>
      <c r="D18" s="69">
        <f>'Income Statement'!D5</f>
        <v>0</v>
      </c>
      <c r="E18" s="69">
        <f>'Income Statement'!E5</f>
        <v>0</v>
      </c>
      <c r="F18" s="69">
        <f>'Income Statement'!F5</f>
        <v>0</v>
      </c>
      <c r="G18" s="69">
        <f>'Income Statement'!G5</f>
        <v>0</v>
      </c>
      <c r="H18">
        <f>'Income Statement'!H5</f>
        <v>0</v>
      </c>
      <c r="I18">
        <f>'Income Statement'!I5</f>
        <v>0</v>
      </c>
    </row>
    <row r="19" spans="1:9" x14ac:dyDescent="0.25">
      <c r="A19" s="59" t="s">
        <v>561</v>
      </c>
      <c r="B19" s="70" t="str">
        <f t="shared" ref="B19:I19" si="2">IF(B17=B18,"✓ Match","✗ Mismatch")</f>
        <v>✓ Match</v>
      </c>
      <c r="C19" s="70" t="str">
        <f t="shared" si="2"/>
        <v>✓ Match</v>
      </c>
      <c r="D19" s="70" t="str">
        <f t="shared" si="2"/>
        <v>✓ Match</v>
      </c>
      <c r="E19" s="70" t="str">
        <f t="shared" si="2"/>
        <v>✓ Match</v>
      </c>
      <c r="F19" s="70" t="str">
        <f t="shared" si="2"/>
        <v>✓ Match</v>
      </c>
      <c r="G19" s="70" t="str">
        <f t="shared" si="2"/>
        <v>✓ Match</v>
      </c>
      <c r="H19" s="70" t="str">
        <f t="shared" si="2"/>
        <v>✓ Match</v>
      </c>
      <c r="I19" t="str">
        <f t="shared" si="2"/>
        <v>✓ Match</v>
      </c>
    </row>
    <row r="21" spans="1:9" x14ac:dyDescent="0.25">
      <c r="A21" s="52" t="s">
        <v>562</v>
      </c>
    </row>
    <row r="22" spans="1:9" x14ac:dyDescent="0.25">
      <c r="A22" s="71" t="s">
        <v>108</v>
      </c>
      <c r="B22" s="72" t="s">
        <v>563</v>
      </c>
      <c r="C22" s="73" t="s">
        <v>564</v>
      </c>
      <c r="D22" s="74" t="s">
        <v>565</v>
      </c>
      <c r="E22" s="75" t="s">
        <v>566</v>
      </c>
      <c r="G22" s="71" t="s">
        <v>567</v>
      </c>
    </row>
    <row r="23" spans="1:9" x14ac:dyDescent="0.25">
      <c r="A23" s="76" t="s">
        <v>568</v>
      </c>
      <c r="B23" s="56">
        <v>0.08</v>
      </c>
      <c r="C23" s="56">
        <v>0.15</v>
      </c>
      <c r="D23" s="56">
        <v>0.02</v>
      </c>
      <c r="E23" s="60">
        <f>CHOOSE(MATCH(Assumptions!C4,{"Base","Bull","Bear"},0),B23,C23,D23)</f>
        <v>0.08</v>
      </c>
      <c r="G23" s="77" t="s">
        <v>569</v>
      </c>
    </row>
    <row r="24" spans="1:9" x14ac:dyDescent="0.25">
      <c r="A24" s="76" t="s">
        <v>476</v>
      </c>
      <c r="B24" s="56">
        <v>0.45</v>
      </c>
      <c r="C24" s="56">
        <v>0.5</v>
      </c>
      <c r="D24" s="56">
        <v>0.38</v>
      </c>
      <c r="E24" s="60">
        <f>CHOOSE(MATCH(Assumptions!C4,{"Base","Bull","Bear"},0),B24,C24,D24)</f>
        <v>0.45</v>
      </c>
      <c r="G24" s="77" t="s">
        <v>570</v>
      </c>
    </row>
    <row r="25" spans="1:9" x14ac:dyDescent="0.25">
      <c r="A25" s="76" t="s">
        <v>480</v>
      </c>
      <c r="B25" s="56">
        <v>0.18</v>
      </c>
      <c r="C25" s="56">
        <v>0.24</v>
      </c>
      <c r="D25" s="56">
        <v>0.1</v>
      </c>
      <c r="E25" s="60">
        <f>CHOOSE(MATCH(Assumptions!C4,{"Base","Bull","Bear"},0),B25,C25,D25)</f>
        <v>0.18</v>
      </c>
      <c r="G25" s="77" t="s">
        <v>571</v>
      </c>
    </row>
    <row r="26" spans="1:9" x14ac:dyDescent="0.25">
      <c r="A26" s="76" t="s">
        <v>572</v>
      </c>
      <c r="B26" s="56">
        <v>0.05</v>
      </c>
      <c r="C26" s="56">
        <v>0.04</v>
      </c>
      <c r="D26" s="56">
        <v>0.08</v>
      </c>
      <c r="E26" s="60">
        <f>CHOOSE(MATCH(Assumptions!C4,{"Base","Bull","Bear"},0),B26,C26,D26)</f>
        <v>0.05</v>
      </c>
      <c r="G26" s="77" t="s">
        <v>573</v>
      </c>
    </row>
    <row r="27" spans="1:9" x14ac:dyDescent="0.25">
      <c r="A27" s="76" t="s">
        <v>574</v>
      </c>
      <c r="B27" s="78">
        <v>45</v>
      </c>
      <c r="C27" s="78">
        <v>35</v>
      </c>
      <c r="D27" s="78">
        <v>60</v>
      </c>
      <c r="E27" s="79">
        <f>CHOOSE(MATCH(Assumptions!C4,{"Base","Bull","Bear"},0),B27,C27,D27)</f>
        <v>45</v>
      </c>
      <c r="G27" s="77" t="s">
        <v>575</v>
      </c>
    </row>
    <row r="28" spans="1:9" x14ac:dyDescent="0.25">
      <c r="A28" s="76" t="s">
        <v>576</v>
      </c>
      <c r="B28" s="78">
        <v>40</v>
      </c>
      <c r="C28" s="78">
        <v>45</v>
      </c>
      <c r="D28" s="78">
        <v>30</v>
      </c>
      <c r="E28" s="79">
        <f>CHOOSE(MATCH(Assumptions!C4,{"Base","Bull","Bear"},0),B28,C28,D28)</f>
        <v>40</v>
      </c>
      <c r="G28" s="77" t="s">
        <v>577</v>
      </c>
    </row>
    <row r="30" spans="1:9" x14ac:dyDescent="0.25">
      <c r="A30" s="24" t="s">
        <v>578</v>
      </c>
      <c r="B30" s="24"/>
      <c r="C30" s="24"/>
      <c r="D30" s="24"/>
      <c r="E30" s="24"/>
      <c r="F30" s="24"/>
      <c r="G30" s="24"/>
    </row>
    <row r="31" spans="1:9" x14ac:dyDescent="0.25">
      <c r="A31" s="80" t="s">
        <v>108</v>
      </c>
      <c r="B31" s="25" t="s">
        <v>546</v>
      </c>
      <c r="C31" s="25" t="s">
        <v>547</v>
      </c>
      <c r="D31" s="25" t="s">
        <v>548</v>
      </c>
      <c r="E31" s="25" t="s">
        <v>549</v>
      </c>
      <c r="F31" s="25" t="s">
        <v>937</v>
      </c>
      <c r="G31" s="81" t="s">
        <v>938</v>
      </c>
      <c r="H31" s="25" t="s">
        <v>939</v>
      </c>
      <c r="I31" s="25" t="s">
        <v>940</v>
      </c>
    </row>
    <row r="32" spans="1:9" x14ac:dyDescent="0.25">
      <c r="A32" s="82" t="s">
        <v>579</v>
      </c>
      <c r="B32" s="228">
        <v>7.0000000000000007E-2</v>
      </c>
      <c r="C32" s="228">
        <v>0.06</v>
      </c>
      <c r="D32" s="228">
        <v>0.05</v>
      </c>
      <c r="E32" s="228">
        <v>0.04</v>
      </c>
      <c r="F32" s="84">
        <f>CHOOSE(MATCH($C$4,{"Base","Bull","Bear"},0),B32,B36,B40)</f>
        <v>7.0000000000000007E-2</v>
      </c>
      <c r="G32" s="85">
        <f>CHOOSE(MATCH($C$4,{"Base","Bull","Bear"},0),C32,C36,C40)</f>
        <v>0.06</v>
      </c>
      <c r="H32">
        <f>CHOOSE(MATCH($C$4,{"Base","Bull","Bear"},0),D32,D36,D40)</f>
        <v>0.05</v>
      </c>
      <c r="I32">
        <f>CHOOSE(MATCH($C$4,{"Base","Bull","Bear"},0),E32,E36,E40)</f>
        <v>0.04</v>
      </c>
    </row>
    <row r="33" spans="1:9" x14ac:dyDescent="0.25">
      <c r="A33" s="86" t="s">
        <v>580</v>
      </c>
      <c r="B33" s="219">
        <v>0.45</v>
      </c>
      <c r="C33" s="219">
        <v>0.45</v>
      </c>
      <c r="D33" s="219">
        <v>0.46</v>
      </c>
      <c r="E33" s="219">
        <v>0.46</v>
      </c>
      <c r="F33" s="58">
        <f>CHOOSE(MATCH($C$4,{"Base","Bull","Bear"},0),B33,B37,B41)</f>
        <v>0.45</v>
      </c>
      <c r="G33" s="88">
        <f>CHOOSE(MATCH($C$4,{"Base","Bull","Bear"},0),C33,C37,C41)</f>
        <v>0.45</v>
      </c>
      <c r="H33">
        <f>CHOOSE(MATCH($C$4,{"Base","Bull","Bear"},0),D33,D37,D41)</f>
        <v>0.46</v>
      </c>
      <c r="I33">
        <f>CHOOSE(MATCH($C$4,{"Base","Bull","Bear"},0),E33,E37,E41)</f>
        <v>0.46</v>
      </c>
    </row>
    <row r="34" spans="1:9" x14ac:dyDescent="0.25">
      <c r="A34" s="82" t="s">
        <v>581</v>
      </c>
      <c r="B34" s="228">
        <v>0.18</v>
      </c>
      <c r="C34" s="228">
        <v>0.18</v>
      </c>
      <c r="D34" s="228">
        <v>0.19</v>
      </c>
      <c r="E34" s="228">
        <v>0.19</v>
      </c>
      <c r="F34" s="84">
        <f>CHOOSE(MATCH($C$4,{"Base","Bull","Bear"},0),B34,B38,B42)</f>
        <v>0.18</v>
      </c>
      <c r="G34" s="85">
        <f>CHOOSE(MATCH($C$4,{"Base","Bull","Bear"},0),C34,C38,C42)</f>
        <v>0.18</v>
      </c>
      <c r="H34">
        <f>CHOOSE(MATCH($C$4,{"Base","Bull","Bear"},0),D34,D38,D42)</f>
        <v>0.19</v>
      </c>
      <c r="I34">
        <f>CHOOSE(MATCH($C$4,{"Base","Bull","Bear"},0),E34,E38,E42)</f>
        <v>0.19</v>
      </c>
    </row>
    <row r="35" spans="1:9" x14ac:dyDescent="0.25">
      <c r="A35" s="86" t="s">
        <v>582</v>
      </c>
      <c r="B35" s="219">
        <v>0.05</v>
      </c>
      <c r="C35" s="219">
        <v>0.05</v>
      </c>
      <c r="D35" s="219">
        <v>0.05</v>
      </c>
      <c r="E35" s="219">
        <v>0.05</v>
      </c>
      <c r="F35" s="58">
        <f>CHOOSE(MATCH($C$4,{"Base","Bull","Bear"},0),B35,B39,B43)</f>
        <v>0.05</v>
      </c>
      <c r="G35" s="88">
        <f>CHOOSE(MATCH($C$4,{"Base","Bull","Bear"},0),C35,C39,C43)</f>
        <v>0.05</v>
      </c>
      <c r="H35">
        <f>CHOOSE(MATCH($C$4,{"Base","Bull","Bear"},0),D35,D39,D43)</f>
        <v>0.05</v>
      </c>
      <c r="I35">
        <f>CHOOSE(MATCH($C$4,{"Base","Bull","Bear"},0),E35,E39,E43)</f>
        <v>0.05</v>
      </c>
    </row>
    <row r="36" spans="1:9" x14ac:dyDescent="0.25">
      <c r="A36" s="86" t="s">
        <v>921</v>
      </c>
      <c r="B36" s="219">
        <v>0.15</v>
      </c>
      <c r="C36" s="219">
        <v>0.12</v>
      </c>
      <c r="D36" s="219">
        <v>0.1</v>
      </c>
      <c r="E36" s="219">
        <v>0.08</v>
      </c>
      <c r="F36" s="58"/>
      <c r="G36" s="88" t="s">
        <v>922</v>
      </c>
    </row>
    <row r="37" spans="1:9" x14ac:dyDescent="0.25">
      <c r="A37" s="86" t="s">
        <v>923</v>
      </c>
      <c r="B37" s="219">
        <v>0.52</v>
      </c>
      <c r="C37" s="219">
        <v>0.53</v>
      </c>
      <c r="D37" s="219">
        <v>0.54</v>
      </c>
      <c r="E37" s="219">
        <v>0.54</v>
      </c>
      <c r="F37" s="58"/>
      <c r="G37" s="88" t="s">
        <v>924</v>
      </c>
    </row>
    <row r="38" spans="1:9" x14ac:dyDescent="0.25">
      <c r="A38" s="86" t="s">
        <v>925</v>
      </c>
      <c r="B38" s="219">
        <v>0.26</v>
      </c>
      <c r="C38" s="219">
        <v>0.27</v>
      </c>
      <c r="D38" s="219">
        <v>0.28000000000000003</v>
      </c>
      <c r="E38" s="219">
        <v>0.28000000000000003</v>
      </c>
      <c r="F38" s="58"/>
      <c r="G38" s="88" t="s">
        <v>926</v>
      </c>
    </row>
    <row r="39" spans="1:9" x14ac:dyDescent="0.25">
      <c r="A39" s="86" t="s">
        <v>927</v>
      </c>
      <c r="B39" s="219">
        <v>0.04</v>
      </c>
      <c r="C39" s="219">
        <v>0.04</v>
      </c>
      <c r="D39" s="219">
        <v>0.04</v>
      </c>
      <c r="E39" s="219">
        <v>0.04</v>
      </c>
      <c r="F39" s="58"/>
      <c r="G39" s="88" t="s">
        <v>928</v>
      </c>
    </row>
    <row r="40" spans="1:9" x14ac:dyDescent="0.25">
      <c r="A40" s="86" t="s">
        <v>929</v>
      </c>
      <c r="B40" s="219">
        <v>0.01</v>
      </c>
      <c r="C40" s="219">
        <v>0.01</v>
      </c>
      <c r="D40" s="219">
        <v>0.01</v>
      </c>
      <c r="E40" s="219">
        <v>0</v>
      </c>
      <c r="F40" s="58"/>
      <c r="G40" s="88" t="s">
        <v>930</v>
      </c>
    </row>
    <row r="41" spans="1:9" x14ac:dyDescent="0.25">
      <c r="A41" s="86" t="s">
        <v>931</v>
      </c>
      <c r="B41" s="219">
        <v>0.38</v>
      </c>
      <c r="C41" s="219">
        <v>0.37</v>
      </c>
      <c r="D41" s="219">
        <v>0.36</v>
      </c>
      <c r="E41" s="219">
        <v>0.36</v>
      </c>
      <c r="F41" s="58"/>
      <c r="G41" s="88" t="s">
        <v>932</v>
      </c>
    </row>
    <row r="42" spans="1:9" x14ac:dyDescent="0.25">
      <c r="A42" s="86" t="s">
        <v>933</v>
      </c>
      <c r="B42" s="219">
        <v>0.08</v>
      </c>
      <c r="C42" s="219">
        <v>7.0000000000000007E-2</v>
      </c>
      <c r="D42" s="219">
        <v>7.0000000000000007E-2</v>
      </c>
      <c r="E42" s="219">
        <v>0.06</v>
      </c>
      <c r="F42" s="58"/>
      <c r="G42" s="88" t="s">
        <v>934</v>
      </c>
    </row>
    <row r="43" spans="1:9" x14ac:dyDescent="0.25">
      <c r="A43" s="86" t="s">
        <v>935</v>
      </c>
      <c r="B43" s="219">
        <v>0.09</v>
      </c>
      <c r="C43" s="219">
        <v>0.09</v>
      </c>
      <c r="D43" s="219">
        <v>0.08</v>
      </c>
      <c r="E43" s="219">
        <v>0.08</v>
      </c>
      <c r="F43" s="58"/>
      <c r="G43" s="88" t="s">
        <v>936</v>
      </c>
    </row>
    <row r="45" spans="1:9" x14ac:dyDescent="0.25">
      <c r="A45" s="24" t="s">
        <v>583</v>
      </c>
      <c r="B45" s="24"/>
      <c r="C45" s="24"/>
      <c r="D45" s="24"/>
      <c r="E45" s="24"/>
      <c r="F45" s="24"/>
      <c r="G45" s="24"/>
    </row>
    <row r="46" spans="1:9" x14ac:dyDescent="0.25">
      <c r="A46" s="25" t="s">
        <v>108</v>
      </c>
      <c r="B46" s="25" t="s">
        <v>563</v>
      </c>
      <c r="C46" s="25" t="s">
        <v>564</v>
      </c>
      <c r="D46" s="25" t="s">
        <v>565</v>
      </c>
      <c r="E46" s="25" t="s">
        <v>584</v>
      </c>
      <c r="F46" s="25" t="s">
        <v>585</v>
      </c>
      <c r="G46" s="25" t="s">
        <v>109</v>
      </c>
    </row>
    <row r="47" spans="1:9" x14ac:dyDescent="0.25">
      <c r="A47" s="86" t="s">
        <v>586</v>
      </c>
      <c r="B47" s="87">
        <v>0.03</v>
      </c>
      <c r="C47" s="89">
        <v>0.04</v>
      </c>
      <c r="D47" s="90">
        <v>0.02</v>
      </c>
      <c r="E47" s="58">
        <f>CHOOSE(MATCH(Assumptions!C4,{"Base","Bull","Bear"},0),B47,C47,D47)</f>
        <v>0.03</v>
      </c>
      <c r="G47" s="88" t="s">
        <v>587</v>
      </c>
    </row>
    <row r="48" spans="1:9" x14ac:dyDescent="0.25">
      <c r="A48" s="82" t="s">
        <v>588</v>
      </c>
      <c r="B48" s="83">
        <v>0.2</v>
      </c>
      <c r="C48" s="91">
        <v>0.15</v>
      </c>
      <c r="D48" s="92">
        <v>0.25</v>
      </c>
      <c r="E48" s="84">
        <f>CHOOSE(MATCH(Assumptions!C4,{"Base","Bull","Bear"},0),B48,C48,D48)</f>
        <v>0.2</v>
      </c>
      <c r="F48" s="28"/>
      <c r="G48" s="85" t="s">
        <v>589</v>
      </c>
    </row>
    <row r="49" spans="1:7" x14ac:dyDescent="0.25">
      <c r="A49" s="86" t="s">
        <v>590</v>
      </c>
      <c r="B49" s="87">
        <v>0.05</v>
      </c>
      <c r="C49" s="89">
        <v>0.04</v>
      </c>
      <c r="D49" s="90">
        <v>0.06</v>
      </c>
      <c r="E49" s="58">
        <f>CHOOSE(MATCH(Assumptions!C4,{"Base","Bull","Bear"},0),B49,C49,D49)</f>
        <v>0.05</v>
      </c>
      <c r="G49" s="88" t="s">
        <v>591</v>
      </c>
    </row>
    <row r="50" spans="1:7" x14ac:dyDescent="0.25">
      <c r="A50" s="82" t="s">
        <v>592</v>
      </c>
      <c r="B50" s="93">
        <v>180</v>
      </c>
      <c r="C50" s="94">
        <v>175</v>
      </c>
      <c r="D50" s="95">
        <v>190</v>
      </c>
      <c r="E50" s="96">
        <f>CHOOSE(MATCH(Assumptions!C4,{"Base","Bull","Bear"},0),B50,C50,D50)</f>
        <v>180</v>
      </c>
      <c r="F50" s="28"/>
      <c r="G50" s="85" t="s">
        <v>593</v>
      </c>
    </row>
    <row r="51" spans="1:7" x14ac:dyDescent="0.25">
      <c r="A51" s="86" t="s">
        <v>594</v>
      </c>
      <c r="B51" s="87">
        <v>0.08</v>
      </c>
      <c r="C51" s="89">
        <v>0.06</v>
      </c>
      <c r="D51" s="90">
        <v>0.12</v>
      </c>
      <c r="E51" s="58">
        <f>CHOOSE(MATCH(Assumptions!C4,{"Base","Bull","Bear"},0),B51,C51,D51)</f>
        <v>0.08</v>
      </c>
      <c r="G51" s="88" t="s">
        <v>595</v>
      </c>
    </row>
    <row r="52" spans="1:7" x14ac:dyDescent="0.25">
      <c r="A52" s="82" t="s">
        <v>596</v>
      </c>
      <c r="B52" s="97">
        <v>40</v>
      </c>
      <c r="C52" s="98">
        <v>50</v>
      </c>
      <c r="D52" s="99">
        <v>20</v>
      </c>
      <c r="E52" s="100">
        <f>CHOOSE(MATCH(Assumptions!C4,{"Base","Bull","Bear"},0),B52,C52,D52)</f>
        <v>40</v>
      </c>
      <c r="F52" s="28"/>
      <c r="G52" s="85" t="s">
        <v>597</v>
      </c>
    </row>
  </sheetData>
  <mergeCells count="1">
    <mergeCell ref="A1:H1"/>
  </mergeCells>
  <dataValidations count="1">
    <dataValidation type="list" allowBlank="1" showInputMessage="1" showErrorMessage="1" promptTitle="Scenario" prompt="Select Base, Bull, or Bear case" sqref="C4" xr:uid="{00000000-0002-0000-0200-000000000000}">
      <formula1>"Base,Bull,Bear"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6"/>
  <sheetViews>
    <sheetView showGridLines="0" zoomScaleNormal="100" workbookViewId="0">
      <selection activeCell="G52" sqref="G52"/>
    </sheetView>
  </sheetViews>
  <sheetFormatPr defaultColWidth="8.5703125" defaultRowHeight="15" outlineLevelRow="1" x14ac:dyDescent="0.25"/>
  <cols>
    <col min="1" max="1" width="14.85546875" customWidth="1"/>
    <col min="7" max="7" width="26.85546875" customWidth="1"/>
    <col min="8" max="8" width="9.7109375" customWidth="1"/>
    <col min="9" max="9" width="14.85546875" customWidth="1"/>
    <col min="17" max="17" width="33.28515625" customWidth="1"/>
    <col min="18" max="23" width="11" customWidth="1"/>
    <col min="24" max="24" width="23.85546875" bestFit="1" customWidth="1"/>
    <col min="25" max="25" width="10" customWidth="1"/>
    <col min="26" max="26" width="31.42578125" bestFit="1" customWidth="1"/>
  </cols>
  <sheetData>
    <row r="1" spans="1:26" ht="21" customHeight="1" x14ac:dyDescent="0.35">
      <c r="A1" s="220" t="s">
        <v>598</v>
      </c>
      <c r="B1" s="220"/>
      <c r="C1" s="220"/>
      <c r="D1" s="220"/>
      <c r="E1" s="220"/>
      <c r="F1" s="220"/>
      <c r="G1" s="220"/>
      <c r="Q1" s="221" t="s">
        <v>599</v>
      </c>
      <c r="R1" s="221"/>
      <c r="S1" s="221"/>
      <c r="T1" s="221"/>
      <c r="U1" s="221"/>
      <c r="V1" s="221"/>
      <c r="W1" s="221"/>
      <c r="X1" s="221"/>
    </row>
    <row r="2" spans="1:26" x14ac:dyDescent="0.25">
      <c r="A2" s="222" t="s">
        <v>600</v>
      </c>
      <c r="B2" s="222"/>
      <c r="C2" s="222"/>
      <c r="D2" s="222"/>
      <c r="E2" s="222"/>
      <c r="F2" s="222"/>
      <c r="G2" s="222"/>
      <c r="Q2" s="101" t="s">
        <v>601</v>
      </c>
      <c r="R2" s="102" t="s">
        <v>542</v>
      </c>
      <c r="S2" s="102" t="s">
        <v>543</v>
      </c>
      <c r="T2" s="102" t="s">
        <v>544</v>
      </c>
      <c r="U2" s="102" t="s">
        <v>545</v>
      </c>
      <c r="V2" s="102" t="s">
        <v>546</v>
      </c>
      <c r="W2" s="102" t="s">
        <v>547</v>
      </c>
      <c r="X2" s="102" t="s">
        <v>602</v>
      </c>
      <c r="Y2" s="102" t="s">
        <v>603</v>
      </c>
      <c r="Z2" s="102" t="s">
        <v>604</v>
      </c>
    </row>
    <row r="3" spans="1:26" s="104" customFormat="1" outlineLevel="1" x14ac:dyDescent="0.25">
      <c r="A3" s="24" t="s">
        <v>279</v>
      </c>
      <c r="B3" s="103" t="s">
        <v>542</v>
      </c>
      <c r="C3" s="103" t="s">
        <v>543</v>
      </c>
      <c r="D3" s="103" t="s">
        <v>544</v>
      </c>
      <c r="E3" s="103" t="s">
        <v>545</v>
      </c>
      <c r="F3" s="103" t="s">
        <v>546</v>
      </c>
      <c r="G3" s="103" t="s">
        <v>547</v>
      </c>
      <c r="I3" s="103" t="s">
        <v>279</v>
      </c>
      <c r="J3" s="103" t="s">
        <v>542</v>
      </c>
      <c r="K3" s="103" t="s">
        <v>543</v>
      </c>
      <c r="L3" s="103" t="s">
        <v>544</v>
      </c>
      <c r="M3" s="103" t="s">
        <v>545</v>
      </c>
      <c r="N3" s="103" t="s">
        <v>546</v>
      </c>
      <c r="O3" s="103" t="s">
        <v>547</v>
      </c>
      <c r="Q3" s="223" t="s">
        <v>605</v>
      </c>
      <c r="R3" s="223"/>
      <c r="S3" s="223"/>
      <c r="T3" s="223"/>
      <c r="U3" s="223"/>
      <c r="V3" s="223"/>
      <c r="W3" s="223"/>
      <c r="X3" s="223"/>
    </row>
    <row r="4" spans="1:26" outlineLevel="1" x14ac:dyDescent="0.25">
      <c r="A4" s="41" t="s">
        <v>156</v>
      </c>
      <c r="B4" s="105">
        <f>'Income Statement'!B5</f>
        <v>0</v>
      </c>
      <c r="C4" s="105">
        <f>'Income Statement'!C5</f>
        <v>0</v>
      </c>
      <c r="D4" s="105">
        <f>'Income Statement'!D5</f>
        <v>0</v>
      </c>
      <c r="E4" s="105">
        <f>'Income Statement'!E5</f>
        <v>0</v>
      </c>
      <c r="F4" s="105">
        <f>'Income Statement'!F5</f>
        <v>0</v>
      </c>
      <c r="G4" s="105">
        <f>'Income Statement'!G5</f>
        <v>0</v>
      </c>
      <c r="I4" s="41" t="s">
        <v>221</v>
      </c>
      <c r="J4" s="105">
        <f>'Income Statement'!B27</f>
        <v>0</v>
      </c>
      <c r="K4" s="105">
        <f>'Income Statement'!C27</f>
        <v>0</v>
      </c>
      <c r="L4" s="105">
        <f>'Income Statement'!D27</f>
        <v>0</v>
      </c>
      <c r="M4" s="105">
        <f>'Income Statement'!E27</f>
        <v>0</v>
      </c>
      <c r="N4" s="105">
        <f>'Income Statement'!F27</f>
        <v>0</v>
      </c>
      <c r="O4" s="105">
        <f>'Income Statement'!G27</f>
        <v>0</v>
      </c>
      <c r="Q4" s="106" t="s">
        <v>606</v>
      </c>
      <c r="R4" s="107" t="str">
        <f>IFERROR('Income Statement'!B9/'Income Statement'!B5,"-")</f>
        <v>-</v>
      </c>
      <c r="S4" s="107" t="str">
        <f>IFERROR('Income Statement'!C9/'Income Statement'!C5,"-")</f>
        <v>-</v>
      </c>
      <c r="T4" s="107" t="str">
        <f>IFERROR('Income Statement'!D9/'Income Statement'!D5,"-")</f>
        <v>-</v>
      </c>
      <c r="U4" s="107" t="str">
        <f>IFERROR('Income Statement'!E9/'Income Statement'!E5,"-")</f>
        <v>-</v>
      </c>
      <c r="V4" s="107" t="str">
        <f>IFERROR('Income Statement'!F9/'Income Statement'!F5,"-")</f>
        <v>-</v>
      </c>
      <c r="W4" s="107" t="str">
        <f>IFERROR('Income Statement'!G9/'Income Statement'!G5,"-")</f>
        <v>-</v>
      </c>
      <c r="X4" s="108" t="s">
        <v>607</v>
      </c>
      <c r="Y4" s="109" t="str">
        <f>IFERROR(T4,"-")</f>
        <v>-</v>
      </c>
      <c r="Z4" s="110" t="str">
        <f>IFERROR(IF(T4="-","-",IF(T4&gt;S4,"▲",IF(T4&lt;S4,"▼","━"))),"-")</f>
        <v>-</v>
      </c>
    </row>
    <row r="5" spans="1:26" outlineLevel="1" x14ac:dyDescent="0.25">
      <c r="A5" s="41" t="s">
        <v>608</v>
      </c>
      <c r="B5" s="105">
        <f>'Income Statement'!B9</f>
        <v>0</v>
      </c>
      <c r="C5" s="105">
        <f>'Income Statement'!C9</f>
        <v>0</v>
      </c>
      <c r="D5" s="105">
        <f>'Income Statement'!D9</f>
        <v>0</v>
      </c>
      <c r="E5" s="105">
        <f>'Income Statement'!E9</f>
        <v>0</v>
      </c>
      <c r="F5" s="105">
        <f>'Income Statement'!F9</f>
        <v>0</v>
      </c>
      <c r="G5" s="105">
        <f>'Income Statement'!G9</f>
        <v>0</v>
      </c>
      <c r="I5" s="41" t="s">
        <v>609</v>
      </c>
      <c r="J5" s="105">
        <f>'Cash Flow Statement'!B10</f>
        <v>0</v>
      </c>
      <c r="K5" s="105">
        <f>'Cash Flow Statement'!C10</f>
        <v>0</v>
      </c>
      <c r="L5" s="105">
        <f>'Cash Flow Statement'!D10</f>
        <v>0</v>
      </c>
      <c r="M5" s="105">
        <f>'Cash Flow Statement'!E10</f>
        <v>0</v>
      </c>
      <c r="N5" s="105">
        <f>'Cash Flow Statement'!F10</f>
        <v>0</v>
      </c>
      <c r="O5" s="105">
        <f>'Cash Flow Statement'!G10</f>
        <v>0</v>
      </c>
      <c r="Q5" s="111" t="s">
        <v>610</v>
      </c>
      <c r="R5" s="109" t="str">
        <f>IFERROR('Income Statement'!B16/'Income Statement'!B5,"-")</f>
        <v>-</v>
      </c>
      <c r="S5" s="109" t="str">
        <f>IFERROR('Income Statement'!C16/'Income Statement'!C5,"-")</f>
        <v>-</v>
      </c>
      <c r="T5" s="109" t="str">
        <f>IFERROR('Income Statement'!D16/'Income Statement'!D5,"-")</f>
        <v>-</v>
      </c>
      <c r="U5" s="109" t="str">
        <f>IFERROR('Income Statement'!E16/'Income Statement'!E5,"-")</f>
        <v>-</v>
      </c>
      <c r="V5" s="109" t="str">
        <f>IFERROR('Income Statement'!F16/'Income Statement'!F5,"-")</f>
        <v>-</v>
      </c>
      <c r="W5" s="109" t="str">
        <f>IFERROR('Income Statement'!G16/'Income Statement'!G5,"-")</f>
        <v>-</v>
      </c>
      <c r="X5" s="112" t="s">
        <v>611</v>
      </c>
      <c r="Y5" s="109" t="str">
        <f>IFERROR(T5,"-")</f>
        <v>-</v>
      </c>
      <c r="Z5" s="113" t="str">
        <f>IFERROR(IF(T5="-","-",IF(T5&gt;S5,"▲",IF(T5&lt;S5,"▼","━"))),"-")</f>
        <v>-</v>
      </c>
    </row>
    <row r="6" spans="1:26" outlineLevel="1" x14ac:dyDescent="0.25">
      <c r="A6" s="41" t="s">
        <v>612</v>
      </c>
      <c r="B6" s="105">
        <f>'Income Statement'!B18</f>
        <v>0</v>
      </c>
      <c r="C6" s="105">
        <f>'Income Statement'!C18</f>
        <v>0</v>
      </c>
      <c r="D6" s="105">
        <f>'Income Statement'!D18</f>
        <v>0</v>
      </c>
      <c r="E6" s="105">
        <f>'Income Statement'!E18</f>
        <v>0</v>
      </c>
      <c r="F6" s="105">
        <f>'Income Statement'!F18</f>
        <v>0</v>
      </c>
      <c r="G6" s="105">
        <f>'Income Statement'!G18</f>
        <v>0</v>
      </c>
      <c r="I6" s="41" t="s">
        <v>395</v>
      </c>
      <c r="J6" s="105">
        <f>'Cash Flow Statement'!B24</f>
        <v>0</v>
      </c>
      <c r="K6" s="105">
        <f>'Cash Flow Statement'!C24</f>
        <v>0</v>
      </c>
      <c r="L6" s="105">
        <f>'Cash Flow Statement'!D24</f>
        <v>0</v>
      </c>
      <c r="M6" s="105">
        <f>'Cash Flow Statement'!E24</f>
        <v>0</v>
      </c>
      <c r="N6" s="105">
        <f>'Cash Flow Statement'!F24</f>
        <v>0</v>
      </c>
      <c r="O6" s="105">
        <f>'Cash Flow Statement'!G24</f>
        <v>0</v>
      </c>
      <c r="Q6" s="106" t="s">
        <v>613</v>
      </c>
      <c r="R6" s="107" t="str">
        <f>IFERROR('Income Statement'!B27/'Income Statement'!B5,"-")</f>
        <v>-</v>
      </c>
      <c r="S6" s="107" t="str">
        <f>IFERROR('Income Statement'!C27/'Income Statement'!C5,"-")</f>
        <v>-</v>
      </c>
      <c r="T6" s="107" t="str">
        <f>IFERROR('Income Statement'!D27/'Income Statement'!D5,"-")</f>
        <v>-</v>
      </c>
      <c r="U6" s="107" t="str">
        <f>IFERROR('Income Statement'!E27/'Income Statement'!E5,"-")</f>
        <v>-</v>
      </c>
      <c r="V6" s="107" t="str">
        <f>IFERROR('Income Statement'!F27/'Income Statement'!F5,"-")</f>
        <v>-</v>
      </c>
      <c r="W6" s="107" t="str">
        <f>IFERROR('Income Statement'!G27/'Income Statement'!G5,"-")</f>
        <v>-</v>
      </c>
      <c r="X6" s="108" t="s">
        <v>614</v>
      </c>
      <c r="Y6" s="109" t="str">
        <f>IFERROR(T6,"-")</f>
        <v>-</v>
      </c>
      <c r="Z6" s="113" t="str">
        <f>IFERROR(IF(T6="-","-",IF(T6&gt;S6,"▲",IF(T6&lt;S6,"▼","━"))),"-")</f>
        <v>-</v>
      </c>
    </row>
    <row r="7" spans="1:26" outlineLevel="1" x14ac:dyDescent="0.25">
      <c r="A7" s="41" t="s">
        <v>615</v>
      </c>
      <c r="B7" s="105">
        <f>'Income Statement'!B16</f>
        <v>0</v>
      </c>
      <c r="C7" s="105">
        <f>'Income Statement'!C16</f>
        <v>0</v>
      </c>
      <c r="D7" s="105">
        <f>'Income Statement'!D16</f>
        <v>0</v>
      </c>
      <c r="E7" s="105">
        <f>'Income Statement'!E16</f>
        <v>0</v>
      </c>
      <c r="F7" s="105">
        <f>'Income Statement'!F16</f>
        <v>0</v>
      </c>
      <c r="G7" s="105">
        <f>'Income Statement'!G16</f>
        <v>0</v>
      </c>
      <c r="I7" s="41" t="s">
        <v>616</v>
      </c>
      <c r="J7" s="105">
        <f>'Balance Sheet'!B19</f>
        <v>0</v>
      </c>
      <c r="K7" s="105">
        <f>'Balance Sheet'!C19</f>
        <v>0</v>
      </c>
      <c r="L7" s="105">
        <f>'Balance Sheet'!D19</f>
        <v>0</v>
      </c>
      <c r="M7" s="105">
        <f>'Balance Sheet'!E19</f>
        <v>0</v>
      </c>
      <c r="N7" s="105">
        <f>'Balance Sheet'!F19</f>
        <v>0</v>
      </c>
      <c r="O7" s="105">
        <f>'Balance Sheet'!G19</f>
        <v>0</v>
      </c>
      <c r="Q7" s="111" t="s">
        <v>617</v>
      </c>
      <c r="R7" s="109" t="str">
        <f>IFERROR('Income Statement'!B27/'Balance Sheet'!B19,"-")</f>
        <v>-</v>
      </c>
      <c r="S7" s="109" t="str">
        <f>IFERROR('Income Statement'!C27/'Balance Sheet'!C19,"-")</f>
        <v>-</v>
      </c>
      <c r="T7" s="109" t="str">
        <f>IFERROR('Income Statement'!D27/'Balance Sheet'!D19,"-")</f>
        <v>-</v>
      </c>
      <c r="U7" s="109" t="str">
        <f>IFERROR('Income Statement'!E27/'Balance Sheet'!E19,"-")</f>
        <v>-</v>
      </c>
      <c r="V7" s="109" t="str">
        <f>IFERROR('Income Statement'!F27/'Balance Sheet'!F19,"-")</f>
        <v>-</v>
      </c>
      <c r="W7" s="109" t="str">
        <f>IFERROR('Income Statement'!G27/'Balance Sheet'!G19,"-")</f>
        <v>-</v>
      </c>
      <c r="X7" s="112" t="s">
        <v>618</v>
      </c>
      <c r="Y7" s="109" t="str">
        <f>IFERROR(T7,"-")</f>
        <v>-</v>
      </c>
      <c r="Z7" s="113" t="str">
        <f>IFERROR(IF(T7="-","-",IF(T7&gt;S7,"▲",IF(T7&lt;S7,"▼","━"))),"-")</f>
        <v>-</v>
      </c>
    </row>
    <row r="8" spans="1:26" outlineLevel="1" x14ac:dyDescent="0.25">
      <c r="A8" s="41" t="s">
        <v>221</v>
      </c>
      <c r="B8" s="105">
        <f>'Income Statement'!B27</f>
        <v>0</v>
      </c>
      <c r="C8" s="105">
        <f>'Income Statement'!C27</f>
        <v>0</v>
      </c>
      <c r="D8" s="105">
        <f>'Income Statement'!D27</f>
        <v>0</v>
      </c>
      <c r="E8" s="105">
        <f>'Income Statement'!E27</f>
        <v>0</v>
      </c>
      <c r="F8" s="105">
        <f>'Income Statement'!F27</f>
        <v>0</v>
      </c>
      <c r="G8" s="105">
        <f>'Income Statement'!G27</f>
        <v>0</v>
      </c>
      <c r="I8" s="41" t="s">
        <v>619</v>
      </c>
      <c r="J8" s="105">
        <f>'Balance Sheet'!B36</f>
        <v>0</v>
      </c>
      <c r="K8" s="105">
        <f>'Balance Sheet'!C36</f>
        <v>0</v>
      </c>
      <c r="L8" s="105">
        <f>'Balance Sheet'!D36</f>
        <v>0</v>
      </c>
      <c r="M8" s="105">
        <f>'Balance Sheet'!E36</f>
        <v>0</v>
      </c>
      <c r="N8" s="105">
        <f>'Balance Sheet'!F36</f>
        <v>0</v>
      </c>
      <c r="O8" s="105">
        <f>'Balance Sheet'!G36</f>
        <v>0</v>
      </c>
      <c r="Q8" s="106" t="s">
        <v>620</v>
      </c>
      <c r="R8" s="107" t="str">
        <f>IFERROR('Income Statement'!B27/'Balance Sheet'!B44,"-")</f>
        <v>-</v>
      </c>
      <c r="S8" s="107" t="str">
        <f>IFERROR('Income Statement'!C27/'Balance Sheet'!C44,"-")</f>
        <v>-</v>
      </c>
      <c r="T8" s="107" t="str">
        <f>IFERROR('Income Statement'!D27/'Balance Sheet'!D44,"-")</f>
        <v>-</v>
      </c>
      <c r="U8" s="107" t="str">
        <f>IFERROR('Income Statement'!E27/'Balance Sheet'!E44,"-")</f>
        <v>-</v>
      </c>
      <c r="V8" s="107" t="str">
        <f>IFERROR('Income Statement'!F27/'Balance Sheet'!F44,"-")</f>
        <v>-</v>
      </c>
      <c r="W8" s="107" t="str">
        <f>IFERROR('Income Statement'!G27/'Balance Sheet'!G44,"-")</f>
        <v>-</v>
      </c>
      <c r="X8" s="108" t="s">
        <v>621</v>
      </c>
      <c r="Y8" s="109" t="str">
        <f>IFERROR(T8,"-")</f>
        <v>-</v>
      </c>
      <c r="Z8" s="113" t="str">
        <f>IFERROR(IF(T8="-","-",IF(T8&gt;S8,"▲",IF(T8&lt;S8,"▼","━"))),"-")</f>
        <v>-</v>
      </c>
    </row>
    <row r="9" spans="1:26" outlineLevel="1" x14ac:dyDescent="0.25">
      <c r="A9" s="41" t="s">
        <v>609</v>
      </c>
      <c r="B9" s="105">
        <f>'Cash Flow Statement'!B10</f>
        <v>0</v>
      </c>
      <c r="C9" s="105">
        <f>'Cash Flow Statement'!C10</f>
        <v>0</v>
      </c>
      <c r="D9" s="105">
        <f>'Cash Flow Statement'!D10</f>
        <v>0</v>
      </c>
      <c r="E9" s="105">
        <f>'Cash Flow Statement'!E10</f>
        <v>0</v>
      </c>
      <c r="F9" s="105">
        <f>'Cash Flow Statement'!F10</f>
        <v>0</v>
      </c>
      <c r="G9" s="105">
        <f>'Cash Flow Statement'!G10</f>
        <v>0</v>
      </c>
      <c r="Q9" s="223" t="s">
        <v>622</v>
      </c>
      <c r="R9" s="223"/>
      <c r="S9" s="223"/>
      <c r="T9" s="223"/>
      <c r="U9" s="223"/>
      <c r="V9" s="223"/>
      <c r="W9" s="223"/>
      <c r="X9" s="223"/>
    </row>
    <row r="10" spans="1:26" outlineLevel="1" x14ac:dyDescent="0.25">
      <c r="A10" s="41" t="s">
        <v>623</v>
      </c>
      <c r="B10" s="105">
        <f>'Cash Flow Statement'!B14</f>
        <v>0</v>
      </c>
      <c r="C10" s="105">
        <f>'Cash Flow Statement'!C14</f>
        <v>0</v>
      </c>
      <c r="D10" s="105">
        <f>'Cash Flow Statement'!D14</f>
        <v>0</v>
      </c>
      <c r="E10" s="105">
        <f>'Cash Flow Statement'!E14</f>
        <v>0</v>
      </c>
      <c r="F10" s="105">
        <f>'Cash Flow Statement'!F14</f>
        <v>0</v>
      </c>
      <c r="G10" s="105">
        <f>'Cash Flow Statement'!G14</f>
        <v>0</v>
      </c>
      <c r="I10" s="24" t="s">
        <v>279</v>
      </c>
      <c r="J10" s="24" t="s">
        <v>542</v>
      </c>
      <c r="K10" s="24" t="s">
        <v>543</v>
      </c>
      <c r="L10" s="24" t="s">
        <v>544</v>
      </c>
      <c r="M10" s="24" t="s">
        <v>545</v>
      </c>
      <c r="N10" s="24" t="s">
        <v>546</v>
      </c>
      <c r="O10" s="24" t="s">
        <v>547</v>
      </c>
      <c r="Q10" s="106" t="s">
        <v>624</v>
      </c>
      <c r="R10" s="114" t="str">
        <f>IFERROR('Balance Sheet'!B10/'Balance Sheet'!B29,"-")</f>
        <v>-</v>
      </c>
      <c r="S10" s="114" t="str">
        <f>IFERROR('Balance Sheet'!C10/'Balance Sheet'!C29,"-")</f>
        <v>-</v>
      </c>
      <c r="T10" s="114" t="str">
        <f>IFERROR('Balance Sheet'!D10/'Balance Sheet'!D29,"-")</f>
        <v>-</v>
      </c>
      <c r="U10" s="114" t="str">
        <f>IFERROR('Balance Sheet'!E10/'Balance Sheet'!E29,"-")</f>
        <v>-</v>
      </c>
      <c r="V10" s="114" t="str">
        <f>IFERROR('Balance Sheet'!F10/'Balance Sheet'!F29,"-")</f>
        <v>-</v>
      </c>
      <c r="W10" s="114" t="str">
        <f>IFERROR('Balance Sheet'!G10/'Balance Sheet'!G29,"-")</f>
        <v>-</v>
      </c>
      <c r="X10" s="108" t="s">
        <v>625</v>
      </c>
      <c r="Y10" s="115" t="str">
        <f>IFERROR(T10,"-")</f>
        <v>-</v>
      </c>
      <c r="Z10" s="113" t="str">
        <f>IFERROR(IF(T10="-","-",IF(T10&gt;S10,"▲",IF(T10&lt;S10,"▼","━"))),"-")</f>
        <v>-</v>
      </c>
    </row>
    <row r="11" spans="1:26" outlineLevel="1" x14ac:dyDescent="0.25">
      <c r="A11" s="41" t="s">
        <v>626</v>
      </c>
      <c r="B11" s="105">
        <f>'Cash Flow Statement'!B19</f>
        <v>0</v>
      </c>
      <c r="C11" s="105">
        <f>'Cash Flow Statement'!C19</f>
        <v>0</v>
      </c>
      <c r="D11" s="105">
        <f>'Cash Flow Statement'!D19</f>
        <v>0</v>
      </c>
      <c r="E11" s="105">
        <f>'Cash Flow Statement'!E19</f>
        <v>0</v>
      </c>
      <c r="F11" s="105">
        <f>'Cash Flow Statement'!F19</f>
        <v>0</v>
      </c>
      <c r="G11" s="105">
        <f>'Cash Flow Statement'!G19</f>
        <v>0</v>
      </c>
      <c r="I11" s="41" t="s">
        <v>616</v>
      </c>
      <c r="J11" s="105">
        <f>'Balance Sheet'!B19</f>
        <v>0</v>
      </c>
      <c r="K11" s="105">
        <f>'Balance Sheet'!C19</f>
        <v>0</v>
      </c>
      <c r="L11" s="105">
        <f>'Balance Sheet'!D19</f>
        <v>0</v>
      </c>
      <c r="M11" s="105">
        <f>'Balance Sheet'!E19</f>
        <v>0</v>
      </c>
      <c r="N11" s="105">
        <f>'Balance Sheet'!F19</f>
        <v>0</v>
      </c>
      <c r="O11" s="105">
        <f>'Balance Sheet'!G19</f>
        <v>0</v>
      </c>
      <c r="Q11" s="111" t="s">
        <v>627</v>
      </c>
      <c r="R11" s="115" t="str">
        <f>IFERROR(('Balance Sheet'!B10-'Balance Sheet'!B8)/'Balance Sheet'!B29,"-")</f>
        <v>-</v>
      </c>
      <c r="S11" s="115" t="str">
        <f>IFERROR(('Balance Sheet'!C10-'Balance Sheet'!C8)/'Balance Sheet'!C29,"-")</f>
        <v>-</v>
      </c>
      <c r="T11" s="115" t="str">
        <f>IFERROR(('Balance Sheet'!D10-'Balance Sheet'!D8)/'Balance Sheet'!D29,"-")</f>
        <v>-</v>
      </c>
      <c r="U11" s="115" t="str">
        <f>IFERROR(('Balance Sheet'!E10-'Balance Sheet'!E8)/'Balance Sheet'!E29,"-")</f>
        <v>-</v>
      </c>
      <c r="V11" s="115" t="str">
        <f>IFERROR(('Balance Sheet'!F10-'Balance Sheet'!F8)/'Balance Sheet'!F29,"-")</f>
        <v>-</v>
      </c>
      <c r="W11" s="115" t="str">
        <f>IFERROR(('Balance Sheet'!G10-'Balance Sheet'!G8)/'Balance Sheet'!G29,"-")</f>
        <v>-</v>
      </c>
      <c r="X11" s="112" t="s">
        <v>628</v>
      </c>
      <c r="Y11" s="115" t="str">
        <f>IFERROR(T11,"-")</f>
        <v>-</v>
      </c>
      <c r="Z11" s="113" t="str">
        <f>IFERROR(IF(T11="-","-",IF(T11&gt;S11,"▲",IF(T11&lt;S11,"▼","━"))),"-")</f>
        <v>-</v>
      </c>
    </row>
    <row r="12" spans="1:26" outlineLevel="1" x14ac:dyDescent="0.25">
      <c r="A12" s="41" t="s">
        <v>395</v>
      </c>
      <c r="B12" s="105">
        <f>'Cash Flow Statement'!B24</f>
        <v>0</v>
      </c>
      <c r="C12" s="105">
        <f>'Cash Flow Statement'!C24</f>
        <v>0</v>
      </c>
      <c r="D12" s="105">
        <f>'Cash Flow Statement'!D24</f>
        <v>0</v>
      </c>
      <c r="E12" s="105">
        <f>'Cash Flow Statement'!E24</f>
        <v>0</v>
      </c>
      <c r="F12" s="105">
        <f>'Cash Flow Statement'!F24</f>
        <v>0</v>
      </c>
      <c r="G12" s="105">
        <f>'Cash Flow Statement'!G24</f>
        <v>0</v>
      </c>
      <c r="I12" s="41" t="s">
        <v>619</v>
      </c>
      <c r="J12" s="105">
        <f>'Balance Sheet'!B36</f>
        <v>0</v>
      </c>
      <c r="K12" s="105">
        <f>'Balance Sheet'!C36</f>
        <v>0</v>
      </c>
      <c r="L12" s="105">
        <f>'Balance Sheet'!D36</f>
        <v>0</v>
      </c>
      <c r="M12" s="105">
        <f>'Balance Sheet'!E36</f>
        <v>0</v>
      </c>
      <c r="N12" s="105">
        <f>'Balance Sheet'!F36</f>
        <v>0</v>
      </c>
      <c r="O12" s="105">
        <f>'Balance Sheet'!G36</f>
        <v>0</v>
      </c>
      <c r="Q12" s="106" t="s">
        <v>629</v>
      </c>
      <c r="R12" s="114" t="str">
        <f>IFERROR('Balance Sheet'!B6/'Balance Sheet'!B29,"-")</f>
        <v>-</v>
      </c>
      <c r="S12" s="114" t="str">
        <f>IFERROR('Balance Sheet'!C6/'Balance Sheet'!C29,"-")</f>
        <v>-</v>
      </c>
      <c r="T12" s="114" t="str">
        <f>IFERROR('Balance Sheet'!D6/'Balance Sheet'!D29,"-")</f>
        <v>-</v>
      </c>
      <c r="U12" s="114" t="str">
        <f>IFERROR('Balance Sheet'!E6/'Balance Sheet'!E29,"-")</f>
        <v>-</v>
      </c>
      <c r="V12" s="114" t="str">
        <f>IFERROR('Balance Sheet'!F6/'Balance Sheet'!F29,"-")</f>
        <v>-</v>
      </c>
      <c r="W12" s="114" t="str">
        <f>IFERROR('Balance Sheet'!G6/'Balance Sheet'!G29,"-")</f>
        <v>-</v>
      </c>
      <c r="X12" s="108" t="s">
        <v>630</v>
      </c>
      <c r="Y12" s="115" t="str">
        <f>IFERROR(T12,"-")</f>
        <v>-</v>
      </c>
      <c r="Z12" s="113" t="str">
        <f>IFERROR(IF(T12="-","-",IF(T12&gt;S12,"▲",IF(T12&lt;S12,"▼","━"))),"-")</f>
        <v>-</v>
      </c>
    </row>
    <row r="13" spans="1:26" outlineLevel="1" x14ac:dyDescent="0.25">
      <c r="A13" s="41" t="s">
        <v>616</v>
      </c>
      <c r="B13" s="105">
        <f>'Balance Sheet'!B19</f>
        <v>0</v>
      </c>
      <c r="C13" s="105">
        <f>'Balance Sheet'!C19</f>
        <v>0</v>
      </c>
      <c r="D13" s="105">
        <f>'Balance Sheet'!D19</f>
        <v>0</v>
      </c>
      <c r="E13" s="105">
        <f>'Balance Sheet'!E19</f>
        <v>0</v>
      </c>
      <c r="F13" s="105">
        <f>'Balance Sheet'!F19</f>
        <v>0</v>
      </c>
      <c r="G13" s="105">
        <f>'Balance Sheet'!G19</f>
        <v>0</v>
      </c>
      <c r="Q13" s="223" t="s">
        <v>631</v>
      </c>
      <c r="R13" s="223"/>
      <c r="S13" s="223"/>
      <c r="T13" s="223"/>
      <c r="U13" s="223"/>
      <c r="V13" s="223"/>
      <c r="W13" s="223"/>
      <c r="X13" s="223"/>
    </row>
    <row r="14" spans="1:26" outlineLevel="1" x14ac:dyDescent="0.25">
      <c r="A14" s="41" t="s">
        <v>619</v>
      </c>
      <c r="B14" s="105">
        <f>'Balance Sheet'!B36</f>
        <v>0</v>
      </c>
      <c r="C14" s="105">
        <f>'Balance Sheet'!C36</f>
        <v>0</v>
      </c>
      <c r="D14" s="105">
        <f>'Balance Sheet'!D36</f>
        <v>0</v>
      </c>
      <c r="E14" s="105">
        <f>'Balance Sheet'!E36</f>
        <v>0</v>
      </c>
      <c r="F14" s="105">
        <f>'Balance Sheet'!F36</f>
        <v>0</v>
      </c>
      <c r="G14" s="105">
        <f>'Balance Sheet'!G36</f>
        <v>0</v>
      </c>
      <c r="Q14" s="106" t="s">
        <v>632</v>
      </c>
      <c r="R14" s="116" t="str">
        <f>IFERROR(('Balance Sheet'!B25+'Balance Sheet'!B31)/'Balance Sheet'!B44,"-")</f>
        <v>-</v>
      </c>
      <c r="S14" s="116" t="str">
        <f>IFERROR(('Balance Sheet'!C25+'Balance Sheet'!C31)/'Balance Sheet'!C44,"-")</f>
        <v>-</v>
      </c>
      <c r="T14" s="116" t="str">
        <f>IFERROR(('Balance Sheet'!D25+'Balance Sheet'!D31)/'Balance Sheet'!D44,"-")</f>
        <v>-</v>
      </c>
      <c r="U14" s="116" t="str">
        <f>IFERROR(('Balance Sheet'!E25+'Balance Sheet'!E31)/'Balance Sheet'!E44,"-")</f>
        <v>-</v>
      </c>
      <c r="V14" s="116" t="str">
        <f>IFERROR(('Balance Sheet'!F25+'Balance Sheet'!F31)/'Balance Sheet'!F44,"-")</f>
        <v>-</v>
      </c>
      <c r="W14" s="116" t="str">
        <f>IFERROR(('Balance Sheet'!G25+'Balance Sheet'!G31)/'Balance Sheet'!G44,"-")</f>
        <v>-</v>
      </c>
      <c r="X14" s="108" t="s">
        <v>633</v>
      </c>
      <c r="Y14" s="117" t="str">
        <f>IFERROR(T14,"-")</f>
        <v>-</v>
      </c>
      <c r="Z14" s="113" t="str">
        <f>IFERROR(IF(T14="-","-",IF(T14&lt;S14,"▲",IF(T14&gt;S14,"▼","━"))),"-")</f>
        <v>-</v>
      </c>
    </row>
    <row r="15" spans="1:26" x14ac:dyDescent="0.25">
      <c r="A15" s="225" t="s">
        <v>634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Q15" s="111" t="s">
        <v>635</v>
      </c>
      <c r="R15" s="109" t="str">
        <f>IFERROR(('Balance Sheet'!B25+'Balance Sheet'!B31)/'Balance Sheet'!B19,"-")</f>
        <v>-</v>
      </c>
      <c r="S15" s="109" t="str">
        <f>IFERROR(('Balance Sheet'!C25+'Balance Sheet'!C31)/'Balance Sheet'!C19,"-")</f>
        <v>-</v>
      </c>
      <c r="T15" s="109" t="str">
        <f>IFERROR(('Balance Sheet'!D25+'Balance Sheet'!D31)/'Balance Sheet'!D19,"-")</f>
        <v>-</v>
      </c>
      <c r="U15" s="109" t="str">
        <f>IFERROR(('Balance Sheet'!E25+'Balance Sheet'!E31)/'Balance Sheet'!E19,"-")</f>
        <v>-</v>
      </c>
      <c r="V15" s="109" t="str">
        <f>IFERROR(('Balance Sheet'!F25+'Balance Sheet'!F31)/'Balance Sheet'!F19,"-")</f>
        <v>-</v>
      </c>
      <c r="W15" s="109" t="str">
        <f>IFERROR(('Balance Sheet'!G25+'Balance Sheet'!G31)/'Balance Sheet'!G19,"-")</f>
        <v>-</v>
      </c>
      <c r="X15" s="112" t="s">
        <v>636</v>
      </c>
      <c r="Y15" s="109" t="str">
        <f>IFERROR(T15,"-")</f>
        <v>-</v>
      </c>
      <c r="Z15" s="113" t="str">
        <f>IFERROR(IF(T15="-","-",IF(T15&lt;S15,"▲",IF(T15&gt;S15,"▼","━"))),"-")</f>
        <v>-</v>
      </c>
    </row>
    <row r="16" spans="1:26" x14ac:dyDescent="0.25">
      <c r="Q16" s="106" t="s">
        <v>637</v>
      </c>
      <c r="R16" s="116" t="str">
        <f>IFERROR('Income Statement'!B16/'Income Statement'!B21,"-")</f>
        <v>-</v>
      </c>
      <c r="S16" s="116" t="str">
        <f>IFERROR('Income Statement'!C16/'Income Statement'!C21,"-")</f>
        <v>-</v>
      </c>
      <c r="T16" s="116" t="str">
        <f>IFERROR('Income Statement'!D16/'Income Statement'!D21,"-")</f>
        <v>-</v>
      </c>
      <c r="U16" s="116" t="str">
        <f>IFERROR('Income Statement'!E16/'Income Statement'!E21,"-")</f>
        <v>-</v>
      </c>
      <c r="V16" s="116" t="str">
        <f>IFERROR('Income Statement'!F16/'Income Statement'!F21,"-")</f>
        <v>-</v>
      </c>
      <c r="W16" s="116" t="str">
        <f>IFERROR('Income Statement'!G16/'Income Statement'!G21,"-")</f>
        <v>-</v>
      </c>
      <c r="X16" s="108" t="s">
        <v>638</v>
      </c>
      <c r="Y16" s="117" t="str">
        <f>IFERROR(T16,"-")</f>
        <v>-</v>
      </c>
      <c r="Z16" s="113" t="str">
        <f>IFERROR(IF(T16="-","-",IF(T16&gt;S16,"▲",IF(T16&lt;S16,"▼","━"))),"-")</f>
        <v>-</v>
      </c>
    </row>
    <row r="17" spans="17:26" x14ac:dyDescent="0.25">
      <c r="Q17" s="223" t="s">
        <v>639</v>
      </c>
      <c r="R17" s="223"/>
      <c r="S17" s="223"/>
      <c r="T17" s="223"/>
      <c r="U17" s="223"/>
      <c r="V17" s="223"/>
      <c r="W17" s="223"/>
      <c r="X17" s="223"/>
    </row>
    <row r="18" spans="17:26" x14ac:dyDescent="0.25">
      <c r="Q18" s="106" t="s">
        <v>640</v>
      </c>
      <c r="R18" s="116" t="str">
        <f>IFERROR('Income Statement'!B5/'Balance Sheet'!B19,"-")</f>
        <v>-</v>
      </c>
      <c r="S18" s="116" t="str">
        <f>IFERROR('Income Statement'!C5/'Balance Sheet'!C19,"-")</f>
        <v>-</v>
      </c>
      <c r="T18" s="116" t="str">
        <f>IFERROR('Income Statement'!D5/'Balance Sheet'!D19,"-")</f>
        <v>-</v>
      </c>
      <c r="U18" s="116" t="str">
        <f>IFERROR('Income Statement'!E5/'Balance Sheet'!E19,"-")</f>
        <v>-</v>
      </c>
      <c r="V18" s="116" t="str">
        <f>IFERROR('Income Statement'!F5/'Balance Sheet'!F19,"-")</f>
        <v>-</v>
      </c>
      <c r="W18" s="116" t="str">
        <f>IFERROR('Income Statement'!G5/'Balance Sheet'!G19,"-")</f>
        <v>-</v>
      </c>
      <c r="X18" s="108" t="s">
        <v>641</v>
      </c>
      <c r="Y18" s="117" t="str">
        <f>IFERROR(T18,"-")</f>
        <v>-</v>
      </c>
      <c r="Z18" s="113" t="str">
        <f>IFERROR(IF(T18="-","-",IF(T18&gt;S18,"▲",IF(T18&lt;S18,"▼","━"))),"-")</f>
        <v>-</v>
      </c>
    </row>
    <row r="19" spans="17:26" x14ac:dyDescent="0.25">
      <c r="Q19" s="111" t="s">
        <v>642</v>
      </c>
      <c r="R19" s="117" t="str">
        <f>IFERROR('Income Statement'!B8/'Balance Sheet'!B8,"-")</f>
        <v>-</v>
      </c>
      <c r="S19" s="117" t="str">
        <f>IFERROR('Income Statement'!C8/'Balance Sheet'!C8,"-")</f>
        <v>-</v>
      </c>
      <c r="T19" s="117" t="str">
        <f>IFERROR('Income Statement'!D8/'Balance Sheet'!D8,"-")</f>
        <v>-</v>
      </c>
      <c r="U19" s="117" t="str">
        <f>IFERROR('Income Statement'!E8/'Balance Sheet'!E8,"-")</f>
        <v>-</v>
      </c>
      <c r="V19" s="117" t="str">
        <f>IFERROR('Income Statement'!F8/'Balance Sheet'!F8,"-")</f>
        <v>-</v>
      </c>
      <c r="W19" s="117" t="str">
        <f>IFERROR('Income Statement'!G8/'Balance Sheet'!G8,"-")</f>
        <v>-</v>
      </c>
      <c r="X19" s="112" t="s">
        <v>643</v>
      </c>
      <c r="Y19" s="117" t="str">
        <f>IFERROR(T19,"-")</f>
        <v>-</v>
      </c>
      <c r="Z19" s="113" t="str">
        <f>IFERROR(IF(T19="-","-",IF(T19&gt;S19,"▲",IF(T19&lt;S19,"▼","━"))),"-")</f>
        <v>-</v>
      </c>
    </row>
    <row r="20" spans="17:26" x14ac:dyDescent="0.25">
      <c r="Q20" s="106" t="s">
        <v>644</v>
      </c>
      <c r="R20" s="118" t="str">
        <f>IFERROR(365/('Income Statement'!B5/'Balance Sheet'!B7),"-")</f>
        <v>-</v>
      </c>
      <c r="S20" s="118" t="str">
        <f>IFERROR(365/('Income Statement'!C5/'Balance Sheet'!C7),"-")</f>
        <v>-</v>
      </c>
      <c r="T20" s="118" t="str">
        <f>IFERROR(365/('Income Statement'!D5/'Balance Sheet'!D7),"-")</f>
        <v>-</v>
      </c>
      <c r="U20" s="118" t="str">
        <f>IFERROR(365/('Income Statement'!E5/'Balance Sheet'!E7),"-")</f>
        <v>-</v>
      </c>
      <c r="V20" s="118" t="str">
        <f>IFERROR(365/('Income Statement'!F5/'Balance Sheet'!F7),"-")</f>
        <v>-</v>
      </c>
      <c r="W20" s="118" t="str">
        <f>IFERROR(365/('Income Statement'!G5/'Balance Sheet'!G7),"-")</f>
        <v>-</v>
      </c>
      <c r="X20" s="108" t="s">
        <v>645</v>
      </c>
      <c r="Y20" s="119" t="str">
        <f>IFERROR(T20,"-")</f>
        <v>-</v>
      </c>
      <c r="Z20" s="113" t="str">
        <f>IFERROR(IF(T20="-","-",IF(T20&lt;S20,"▲",IF(T20&gt;S20,"▼","━"))),"-")</f>
        <v>-</v>
      </c>
    </row>
    <row r="21" spans="17:26" x14ac:dyDescent="0.25">
      <c r="Q21" s="223" t="s">
        <v>646</v>
      </c>
      <c r="R21" s="223"/>
      <c r="S21" s="223"/>
      <c r="T21" s="223"/>
      <c r="U21" s="223"/>
      <c r="V21" s="223"/>
      <c r="W21" s="223"/>
      <c r="X21" s="223"/>
    </row>
    <row r="22" spans="17:26" x14ac:dyDescent="0.25">
      <c r="Q22" s="106" t="s">
        <v>647</v>
      </c>
      <c r="R22" s="116" t="str">
        <f>IFERROR('Cash Flow Statement'!B10/'Income Statement'!B27,"-")</f>
        <v>-</v>
      </c>
      <c r="S22" s="116" t="str">
        <f>IFERROR('Cash Flow Statement'!C10/'Income Statement'!C27,"-")</f>
        <v>-</v>
      </c>
      <c r="T22" s="116" t="str">
        <f>IFERROR('Cash Flow Statement'!D10/'Income Statement'!D27,"-")</f>
        <v>-</v>
      </c>
      <c r="U22" s="116" t="str">
        <f>IFERROR('Cash Flow Statement'!E10/'Income Statement'!E27,"-")</f>
        <v>-</v>
      </c>
      <c r="V22" s="116" t="str">
        <f>IFERROR('Cash Flow Statement'!F10/'Income Statement'!F27,"-")</f>
        <v>-</v>
      </c>
      <c r="W22" s="116" t="str">
        <f>IFERROR('Cash Flow Statement'!G10/'Income Statement'!G27,"-")</f>
        <v>-</v>
      </c>
      <c r="X22" s="108" t="s">
        <v>648</v>
      </c>
      <c r="Y22" s="117" t="str">
        <f>IFERROR(T22,"-")</f>
        <v>-</v>
      </c>
      <c r="Z22" s="113" t="str">
        <f>IFERROR(IF(T22="-","-",IF(T22&gt;S22,"▲",IF(T22&lt;S22,"▼","━"))),"-")</f>
        <v>-</v>
      </c>
    </row>
    <row r="23" spans="17:26" x14ac:dyDescent="0.25">
      <c r="Q23" s="111" t="s">
        <v>649</v>
      </c>
      <c r="R23" s="117" t="str">
        <f>IFERROR('Cash Flow Statement'!B10/('Balance Sheet'!B25+'Balance Sheet'!B31),"-")</f>
        <v>-</v>
      </c>
      <c r="S23" s="117" t="str">
        <f>IFERROR('Cash Flow Statement'!C10/('Balance Sheet'!C25+'Balance Sheet'!C31),"-")</f>
        <v>-</v>
      </c>
      <c r="T23" s="117" t="str">
        <f>IFERROR('Cash Flow Statement'!D10/('Balance Sheet'!D25+'Balance Sheet'!D31),"-")</f>
        <v>-</v>
      </c>
      <c r="U23" s="117" t="str">
        <f>IFERROR('Cash Flow Statement'!E10/('Balance Sheet'!E25+'Balance Sheet'!E31),"-")</f>
        <v>-</v>
      </c>
      <c r="V23" s="117" t="str">
        <f>IFERROR('Cash Flow Statement'!F10/('Balance Sheet'!F25+'Balance Sheet'!F31),"-")</f>
        <v>-</v>
      </c>
      <c r="W23" s="117" t="str">
        <f>IFERROR('Cash Flow Statement'!G10/('Balance Sheet'!G25+'Balance Sheet'!G31),"-")</f>
        <v>-</v>
      </c>
      <c r="X23" s="112" t="s">
        <v>650</v>
      </c>
      <c r="Y23" s="117" t="str">
        <f>IFERROR(T23,"-")</f>
        <v>-</v>
      </c>
      <c r="Z23" s="113" t="str">
        <f>IFERROR(IF(T23="-","-",IF(T23&gt;S23,"▲",IF(T23&lt;S23,"▼","━"))),"-")</f>
        <v>-</v>
      </c>
    </row>
    <row r="24" spans="17:26" x14ac:dyDescent="0.25">
      <c r="Q24" s="120" t="s">
        <v>651</v>
      </c>
      <c r="R24" s="121" t="s">
        <v>652</v>
      </c>
      <c r="S24" s="122" t="s">
        <v>653</v>
      </c>
      <c r="T24" s="123" t="s">
        <v>654</v>
      </c>
    </row>
    <row r="25" spans="17:26" x14ac:dyDescent="0.25">
      <c r="Q25" s="223" t="s">
        <v>655</v>
      </c>
      <c r="R25" s="223"/>
      <c r="S25" s="223"/>
      <c r="T25" s="223"/>
      <c r="U25" s="223"/>
      <c r="V25" s="223"/>
      <c r="W25" s="223"/>
      <c r="X25" s="223"/>
      <c r="Y25" s="223"/>
      <c r="Z25" s="223"/>
    </row>
    <row r="26" spans="17:26" outlineLevel="1" x14ac:dyDescent="0.25">
      <c r="Q26" s="124" t="s">
        <v>656</v>
      </c>
      <c r="R26" s="125" t="str">
        <f>IFERROR(('Balance Sheet'!B25+'Balance Sheet'!B31-'Balance Sheet'!B6)/'Income Statement'!B18,"-")</f>
        <v>-</v>
      </c>
      <c r="S26" s="125" t="str">
        <f>IFERROR(('Balance Sheet'!C25+'Balance Sheet'!C31-'Balance Sheet'!C6)/'Income Statement'!C18,"-")</f>
        <v>-</v>
      </c>
      <c r="T26" s="125" t="str">
        <f>IFERROR(('Balance Sheet'!D25+'Balance Sheet'!D31-'Balance Sheet'!D6)/'Income Statement'!D18,"-")</f>
        <v>-</v>
      </c>
      <c r="U26" s="125" t="str">
        <f>IFERROR(('Balance Sheet'!E25+'Balance Sheet'!E31-'Balance Sheet'!E6)/'Income Statement'!E18,"-")</f>
        <v>-</v>
      </c>
      <c r="V26" s="125" t="str">
        <f>IFERROR(('Balance Sheet'!F25+'Balance Sheet'!F31-'Balance Sheet'!F6)/'Income Statement'!F18,"-")</f>
        <v>-</v>
      </c>
      <c r="W26" s="125" t="str">
        <f>IFERROR(('Balance Sheet'!G25+'Balance Sheet'!G31-'Balance Sheet'!G6)/'Income Statement'!G18,"-")</f>
        <v>-</v>
      </c>
      <c r="X26" s="126" t="s">
        <v>657</v>
      </c>
      <c r="Y26" s="113" t="str">
        <f>IFERROR(T26,"-")</f>
        <v>-</v>
      </c>
      <c r="Z26" s="112" t="s">
        <v>657</v>
      </c>
    </row>
    <row r="27" spans="17:26" outlineLevel="1" x14ac:dyDescent="0.25">
      <c r="Q27" s="101" t="s">
        <v>658</v>
      </c>
      <c r="R27" s="127" t="str">
        <f>IFERROR(-'Cash Flow Statement'!B12/'Income Statement'!B5,"-")</f>
        <v>-</v>
      </c>
      <c r="S27" s="127" t="str">
        <f>IFERROR(-'Cash Flow Statement'!C12/'Income Statement'!C5,"-")</f>
        <v>-</v>
      </c>
      <c r="T27" s="127" t="str">
        <f>IFERROR(-'Cash Flow Statement'!D12/'Income Statement'!D5,"-")</f>
        <v>-</v>
      </c>
      <c r="U27" s="127" t="str">
        <f>IFERROR(-'Cash Flow Statement'!E12/'Income Statement'!E5,"-")</f>
        <v>-</v>
      </c>
      <c r="V27" s="127" t="str">
        <f>IFERROR(-'Cash Flow Statement'!F12/'Income Statement'!F5,"-")</f>
        <v>-</v>
      </c>
      <c r="W27" s="127" t="str">
        <f>IFERROR(-'Cash Flow Statement'!G12/'Income Statement'!G5,"-")</f>
        <v>-</v>
      </c>
      <c r="X27" s="109" t="str">
        <f>IFERROR(T27,"-")</f>
        <v>-</v>
      </c>
      <c r="Y27" s="113" t="str">
        <f>IFERROR(IF(T27="-","-",IF(T27&lt;S27,"▲",IF(T27&gt;S27,"▼","━"))),"-")</f>
        <v>-</v>
      </c>
      <c r="Z27" s="112" t="s">
        <v>659</v>
      </c>
    </row>
    <row r="28" spans="17:26" outlineLevel="1" x14ac:dyDescent="0.25">
      <c r="Q28" s="111" t="s">
        <v>660</v>
      </c>
      <c r="R28" s="119" t="str">
        <f>IFERROR('Balance Sheet'!B8/'Income Statement'!B8*365,"-")</f>
        <v>-</v>
      </c>
      <c r="S28" s="119" t="str">
        <f>IFERROR('Balance Sheet'!C8/'Income Statement'!C8*365,"-")</f>
        <v>-</v>
      </c>
      <c r="T28" s="119" t="str">
        <f>IFERROR('Balance Sheet'!D8/'Income Statement'!D8*365,"-")</f>
        <v>-</v>
      </c>
      <c r="U28" s="119" t="str">
        <f>IFERROR('Balance Sheet'!E8/'Income Statement'!E8*365,"-")</f>
        <v>-</v>
      </c>
      <c r="V28" s="119" t="str">
        <f>IFERROR('Balance Sheet'!F8/'Income Statement'!F8*365,"-")</f>
        <v>-</v>
      </c>
      <c r="W28" s="119" t="str">
        <f>IFERROR('Balance Sheet'!G8/'Income Statement'!G8*365,"-")</f>
        <v>-</v>
      </c>
      <c r="X28" s="119" t="str">
        <f>IFERROR(T28,"-")</f>
        <v>-</v>
      </c>
      <c r="Y28" s="113" t="str">
        <f>IFERROR(IF(T28="-","-",IF(T28&lt;S28,"▲",IF(T28&gt;S28,"▼","━"))),"-")</f>
        <v>-</v>
      </c>
      <c r="Z28" s="112" t="s">
        <v>661</v>
      </c>
    </row>
    <row r="29" spans="17:26" outlineLevel="1" x14ac:dyDescent="0.25">
      <c r="Q29" s="111" t="s">
        <v>662</v>
      </c>
      <c r="R29" s="119" t="str">
        <f>IFERROR('Balance Sheet'!B23/'Income Statement'!B8*365,"-")</f>
        <v>-</v>
      </c>
      <c r="S29" s="119" t="str">
        <f>IFERROR('Balance Sheet'!C23/'Income Statement'!C8*365,"-")</f>
        <v>-</v>
      </c>
      <c r="T29" s="119" t="str">
        <f>IFERROR('Balance Sheet'!D23/'Income Statement'!D8*365,"-")</f>
        <v>-</v>
      </c>
      <c r="U29" s="119" t="str">
        <f>IFERROR('Balance Sheet'!E23/'Income Statement'!E8*365,"-")</f>
        <v>-</v>
      </c>
      <c r="V29" s="119" t="str">
        <f>IFERROR('Balance Sheet'!F23/'Income Statement'!F8*365,"-")</f>
        <v>-</v>
      </c>
      <c r="W29" s="119" t="str">
        <f>IFERROR('Balance Sheet'!G23/'Income Statement'!G8*365,"-")</f>
        <v>-</v>
      </c>
      <c r="X29" s="119" t="str">
        <f>IFERROR(T29,"-")</f>
        <v>-</v>
      </c>
      <c r="Y29" s="113" t="str">
        <f>IFERROR(IF(T29="-","-",IF(T29&gt;S29,"▲",IF(T29&lt;S29,"▼","━"))),"-")</f>
        <v>-</v>
      </c>
      <c r="Z29" s="112" t="s">
        <v>663</v>
      </c>
    </row>
    <row r="30" spans="17:26" outlineLevel="1" x14ac:dyDescent="0.25">
      <c r="Q30" s="128" t="s">
        <v>664</v>
      </c>
      <c r="R30" s="129" t="str">
        <f t="shared" ref="R30:W30" si="0">IFERROR(R20+R28-R29,"-")</f>
        <v>-</v>
      </c>
      <c r="S30" s="129" t="str">
        <f t="shared" si="0"/>
        <v>-</v>
      </c>
      <c r="T30" s="129" t="str">
        <f t="shared" si="0"/>
        <v>-</v>
      </c>
      <c r="U30" s="129" t="str">
        <f t="shared" si="0"/>
        <v>-</v>
      </c>
      <c r="V30" s="129" t="str">
        <f t="shared" si="0"/>
        <v>-</v>
      </c>
      <c r="W30" s="129" t="str">
        <f t="shared" si="0"/>
        <v>-</v>
      </c>
      <c r="X30" s="129" t="str">
        <f>IFERROR(T30,"-")</f>
        <v>-</v>
      </c>
      <c r="Y30" s="130" t="str">
        <f>IFERROR(IF(T30="-","-",IF(T30&lt;S30,"▲",IF(T30&gt;S30,"▼","━"))),"-")</f>
        <v>-</v>
      </c>
      <c r="Z30" s="112" t="s">
        <v>665</v>
      </c>
    </row>
    <row r="31" spans="17:26" outlineLevel="1" x14ac:dyDescent="0.25">
      <c r="Q31" s="111" t="s">
        <v>666</v>
      </c>
      <c r="R31" s="131" t="str">
        <f>IFERROR('Income Statement'!B5/'Income Statement'!B34,"-")</f>
        <v>-</v>
      </c>
      <c r="S31" s="131" t="str">
        <f>IFERROR('Income Statement'!C5/'Income Statement'!C34,"-")</f>
        <v>-</v>
      </c>
      <c r="T31" s="131" t="str">
        <f>IFERROR('Income Statement'!D5/'Income Statement'!D34,"-")</f>
        <v>-</v>
      </c>
      <c r="U31" s="131" t="str">
        <f>IFERROR('Income Statement'!E5/'Income Statement'!E34,"-")</f>
        <v>-</v>
      </c>
      <c r="V31" s="131" t="str">
        <f>IFERROR('Income Statement'!F5/'Income Statement'!F34,"-")</f>
        <v>-</v>
      </c>
      <c r="W31" s="131" t="str">
        <f>IFERROR('Income Statement'!G5/'Income Statement'!G34,"-")</f>
        <v>-</v>
      </c>
      <c r="X31" s="131" t="str">
        <f>IFERROR(T31,"-")</f>
        <v>-</v>
      </c>
      <c r="Y31" s="113" t="str">
        <f>IFERROR(IF(T31="-","-",IF(T31&gt;S31,"▲",IF(T31&lt;S31,"▼","━"))),"-")</f>
        <v>-</v>
      </c>
      <c r="Z31" s="112" t="s">
        <v>667</v>
      </c>
    </row>
    <row r="32" spans="17:26" outlineLevel="1" x14ac:dyDescent="0.25">
      <c r="Q32" s="132" t="s">
        <v>668</v>
      </c>
      <c r="R32" s="133">
        <f>IFERROR('Income Statement'!B27/'Balance Sheet'!B44,0)</f>
        <v>0</v>
      </c>
      <c r="S32" s="133">
        <f>IFERROR('Income Statement'!C27/'Balance Sheet'!C44,0)</f>
        <v>0</v>
      </c>
      <c r="T32" s="133">
        <f>IFERROR('Income Statement'!D27/'Balance Sheet'!D44,0)</f>
        <v>0</v>
      </c>
      <c r="U32" s="133">
        <f>IFERROR('Income Statement'!E27/'Balance Sheet'!E44,0)</f>
        <v>0</v>
      </c>
      <c r="V32" s="133">
        <f>IFERROR('Income Statement'!F27/'Balance Sheet'!F44,0)</f>
        <v>0</v>
      </c>
      <c r="W32" s="133">
        <f>IFERROR('Income Statement'!G27/'Balance Sheet'!G44,0)</f>
        <v>0</v>
      </c>
    </row>
    <row r="33" spans="17:26" outlineLevel="1" x14ac:dyDescent="0.25">
      <c r="Q33" s="223" t="s">
        <v>669</v>
      </c>
      <c r="R33" s="223"/>
      <c r="S33" s="223"/>
      <c r="T33" s="223"/>
      <c r="U33" s="223"/>
      <c r="V33" s="223"/>
      <c r="W33" s="223"/>
      <c r="X33" s="223"/>
      <c r="Y33" s="223"/>
      <c r="Z33" s="223"/>
    </row>
    <row r="34" spans="17:26" outlineLevel="1" x14ac:dyDescent="0.25">
      <c r="Q34" s="134" t="s">
        <v>670</v>
      </c>
      <c r="R34" s="109" t="str">
        <f>IFERROR('Income Statement'!B27/'Income Statement'!B5,"-")</f>
        <v>-</v>
      </c>
      <c r="S34" s="109" t="str">
        <f>IFERROR('Income Statement'!C27/'Income Statement'!C5,"-")</f>
        <v>-</v>
      </c>
      <c r="T34" s="109" t="str">
        <f>IFERROR('Income Statement'!D27/'Income Statement'!D5,"-")</f>
        <v>-</v>
      </c>
      <c r="U34" s="109" t="str">
        <f>IFERROR('Income Statement'!E27/'Income Statement'!E5,"-")</f>
        <v>-</v>
      </c>
      <c r="V34" s="109" t="str">
        <f>IFERROR('Income Statement'!F27/'Income Statement'!F5,"-")</f>
        <v>-</v>
      </c>
      <c r="W34" s="109" t="str">
        <f>IFERROR('Income Statement'!G27/'Income Statement'!G5,"-")</f>
        <v>-</v>
      </c>
      <c r="X34" s="109" t="str">
        <f>IFERROR(T34,"-")</f>
        <v>-</v>
      </c>
      <c r="Z34" s="123" t="s">
        <v>671</v>
      </c>
    </row>
    <row r="35" spans="17:26" outlineLevel="1" x14ac:dyDescent="0.25">
      <c r="Q35" s="134" t="s">
        <v>672</v>
      </c>
      <c r="R35" s="117" t="str">
        <f>IFERROR('Income Statement'!B5/'Balance Sheet'!B19,"-")</f>
        <v>-</v>
      </c>
      <c r="S35" s="117" t="str">
        <f>IFERROR('Income Statement'!C5/'Balance Sheet'!C19,"-")</f>
        <v>-</v>
      </c>
      <c r="T35" s="117" t="str">
        <f>IFERROR('Income Statement'!D5/'Balance Sheet'!D19,"-")</f>
        <v>-</v>
      </c>
      <c r="U35" s="117" t="str">
        <f>IFERROR('Income Statement'!E5/'Balance Sheet'!E19,"-")</f>
        <v>-</v>
      </c>
      <c r="V35" s="117" t="str">
        <f>IFERROR('Income Statement'!F5/'Balance Sheet'!F19,"-")</f>
        <v>-</v>
      </c>
      <c r="W35" s="117" t="str">
        <f>IFERROR('Income Statement'!G5/'Balance Sheet'!G19,"-")</f>
        <v>-</v>
      </c>
      <c r="X35" s="117" t="str">
        <f>IFERROR(T35,"-")</f>
        <v>-</v>
      </c>
      <c r="Z35" s="123" t="s">
        <v>673</v>
      </c>
    </row>
    <row r="36" spans="17:26" outlineLevel="1" x14ac:dyDescent="0.25">
      <c r="Q36" s="134" t="s">
        <v>674</v>
      </c>
      <c r="R36" s="117" t="str">
        <f>IFERROR('Balance Sheet'!B19/'Balance Sheet'!B44,"-")</f>
        <v>-</v>
      </c>
      <c r="S36" s="117" t="str">
        <f>IFERROR('Balance Sheet'!C19/'Balance Sheet'!C44,"-")</f>
        <v>-</v>
      </c>
      <c r="T36" s="117" t="str">
        <f>IFERROR('Balance Sheet'!D19/'Balance Sheet'!D44,"-")</f>
        <v>-</v>
      </c>
      <c r="U36" s="117" t="str">
        <f>IFERROR('Balance Sheet'!E19/'Balance Sheet'!E44,"-")</f>
        <v>-</v>
      </c>
      <c r="V36" s="117" t="str">
        <f>IFERROR('Balance Sheet'!F19/'Balance Sheet'!F44,"-")</f>
        <v>-</v>
      </c>
      <c r="W36" s="117" t="str">
        <f>IFERROR('Balance Sheet'!G19/'Balance Sheet'!G44,"-")</f>
        <v>-</v>
      </c>
      <c r="X36" s="117" t="str">
        <f>IFERROR(T36,"-")</f>
        <v>-</v>
      </c>
      <c r="Z36" s="123" t="s">
        <v>675</v>
      </c>
    </row>
    <row r="37" spans="17:26" outlineLevel="1" x14ac:dyDescent="0.25">
      <c r="Q37" s="135" t="s">
        <v>676</v>
      </c>
      <c r="R37" s="136" t="str">
        <f t="shared" ref="R37:W37" si="1">IFERROR(R34*R35*R36,"-")</f>
        <v>-</v>
      </c>
      <c r="S37" s="136" t="str">
        <f t="shared" si="1"/>
        <v>-</v>
      </c>
      <c r="T37" s="136" t="str">
        <f t="shared" si="1"/>
        <v>-</v>
      </c>
      <c r="U37" s="136" t="str">
        <f t="shared" si="1"/>
        <v>-</v>
      </c>
      <c r="V37" s="136" t="str">
        <f t="shared" si="1"/>
        <v>-</v>
      </c>
      <c r="W37" s="136" t="str">
        <f t="shared" si="1"/>
        <v>-</v>
      </c>
      <c r="X37" s="136" t="str">
        <f>IFERROR(T37,"-")</f>
        <v>-</v>
      </c>
      <c r="Y37" s="137" t="str">
        <f>IFERROR(IF(T37="-","-",IF(T37&gt;S37,"▲",IF(T37&lt;S37,"▼","━"))),"-")</f>
        <v>-</v>
      </c>
      <c r="Z37" s="112" t="s">
        <v>677</v>
      </c>
    </row>
    <row r="38" spans="17:26" outlineLevel="1" x14ac:dyDescent="0.25">
      <c r="Q38" s="223" t="s">
        <v>678</v>
      </c>
      <c r="R38" s="223"/>
      <c r="S38" s="223"/>
      <c r="T38" s="223"/>
      <c r="U38" s="223"/>
      <c r="V38" s="223"/>
      <c r="W38" s="223"/>
      <c r="X38" s="223"/>
      <c r="Y38" s="223"/>
      <c r="Z38" s="223"/>
    </row>
    <row r="39" spans="17:26" outlineLevel="1" x14ac:dyDescent="0.25">
      <c r="Q39" s="134" t="s">
        <v>679</v>
      </c>
      <c r="R39" s="138" t="str">
        <f>IFERROR(('Balance Sheet'!B10-'Balance Sheet'!B29)/'Balance Sheet'!B19,"-")</f>
        <v>-</v>
      </c>
      <c r="S39" s="138" t="str">
        <f>IFERROR(('Balance Sheet'!C10-'Balance Sheet'!C29)/'Balance Sheet'!C19,"-")</f>
        <v>-</v>
      </c>
      <c r="T39" s="138" t="str">
        <f>IFERROR(('Balance Sheet'!D10-'Balance Sheet'!D29)/'Balance Sheet'!D19,"-")</f>
        <v>-</v>
      </c>
      <c r="U39" s="138" t="str">
        <f>IFERROR(('Balance Sheet'!E10-'Balance Sheet'!E29)/'Balance Sheet'!E19,"-")</f>
        <v>-</v>
      </c>
      <c r="V39" s="138" t="str">
        <f>IFERROR(('Balance Sheet'!F10-'Balance Sheet'!F29)/'Balance Sheet'!F19,"-")</f>
        <v>-</v>
      </c>
      <c r="W39" s="138" t="str">
        <f>IFERROR(('Balance Sheet'!G10-'Balance Sheet'!G29)/'Balance Sheet'!G19,"-")</f>
        <v>-</v>
      </c>
      <c r="Z39" s="123" t="s">
        <v>680</v>
      </c>
    </row>
    <row r="40" spans="17:26" outlineLevel="1" x14ac:dyDescent="0.25">
      <c r="Q40" s="134" t="s">
        <v>681</v>
      </c>
      <c r="R40" s="138" t="str">
        <f>IFERROR('Balance Sheet'!B42/'Balance Sheet'!B19,"-")</f>
        <v>-</v>
      </c>
      <c r="S40" s="138" t="str">
        <f>IFERROR('Balance Sheet'!C42/'Balance Sheet'!C19,"-")</f>
        <v>-</v>
      </c>
      <c r="T40" s="138" t="str">
        <f>IFERROR('Balance Sheet'!D42/'Balance Sheet'!D19,"-")</f>
        <v>-</v>
      </c>
      <c r="U40" s="138" t="str">
        <f>IFERROR('Balance Sheet'!E42/'Balance Sheet'!E19,"-")</f>
        <v>-</v>
      </c>
      <c r="V40" s="138" t="str">
        <f>IFERROR('Balance Sheet'!F42/'Balance Sheet'!F19,"-")</f>
        <v>-</v>
      </c>
      <c r="W40" s="138" t="str">
        <f>IFERROR('Balance Sheet'!G42/'Balance Sheet'!G19,"-")</f>
        <v>-</v>
      </c>
      <c r="Z40" s="123" t="s">
        <v>682</v>
      </c>
    </row>
    <row r="41" spans="17:26" outlineLevel="1" x14ac:dyDescent="0.25">
      <c r="Q41" s="134" t="s">
        <v>683</v>
      </c>
      <c r="R41" s="138" t="str">
        <f>IFERROR('Income Statement'!B16/'Balance Sheet'!B19,"-")</f>
        <v>-</v>
      </c>
      <c r="S41" s="138" t="str">
        <f>IFERROR('Income Statement'!C16/'Balance Sheet'!C19,"-")</f>
        <v>-</v>
      </c>
      <c r="T41" s="138" t="str">
        <f>IFERROR('Income Statement'!D16/'Balance Sheet'!D19,"-")</f>
        <v>-</v>
      </c>
      <c r="U41" s="138" t="str">
        <f>IFERROR('Income Statement'!E16/'Balance Sheet'!E19,"-")</f>
        <v>-</v>
      </c>
      <c r="V41" s="138" t="str">
        <f>IFERROR('Income Statement'!F16/'Balance Sheet'!F19,"-")</f>
        <v>-</v>
      </c>
      <c r="W41" s="138" t="str">
        <f>IFERROR('Income Statement'!G16/'Balance Sheet'!G19,"-")</f>
        <v>-</v>
      </c>
      <c r="Z41" s="123" t="s">
        <v>684</v>
      </c>
    </row>
    <row r="42" spans="17:26" outlineLevel="1" x14ac:dyDescent="0.25">
      <c r="Q42" s="134" t="s">
        <v>685</v>
      </c>
      <c r="R42" s="138" t="str">
        <f>IFERROR('Balance Sheet'!B44/'Balance Sheet'!B36,"-")</f>
        <v>-</v>
      </c>
      <c r="S42" s="138" t="str">
        <f>IFERROR('Balance Sheet'!C44/'Balance Sheet'!C36,"-")</f>
        <v>-</v>
      </c>
      <c r="T42" s="138" t="str">
        <f>IFERROR('Balance Sheet'!D44/'Balance Sheet'!D36,"-")</f>
        <v>-</v>
      </c>
      <c r="U42" s="138" t="str">
        <f>IFERROR('Balance Sheet'!E44/'Balance Sheet'!E36,"-")</f>
        <v>-</v>
      </c>
      <c r="V42" s="138" t="str">
        <f>IFERROR('Balance Sheet'!F44/'Balance Sheet'!F36,"-")</f>
        <v>-</v>
      </c>
      <c r="W42" s="138" t="str">
        <f>IFERROR('Balance Sheet'!G44/'Balance Sheet'!G36,"-")</f>
        <v>-</v>
      </c>
      <c r="Z42" s="123" t="s">
        <v>686</v>
      </c>
    </row>
    <row r="43" spans="17:26" outlineLevel="1" x14ac:dyDescent="0.25">
      <c r="Q43" s="139" t="s">
        <v>687</v>
      </c>
      <c r="R43" s="140" t="str">
        <f>IFERROR('Income Statement'!B5/'Balance Sheet'!B19,"-")</f>
        <v>-</v>
      </c>
      <c r="S43" s="140" t="str">
        <f>IFERROR('Income Statement'!C5/'Balance Sheet'!C19,"-")</f>
        <v>-</v>
      </c>
      <c r="T43" s="140" t="str">
        <f>IFERROR('Income Statement'!D5/'Balance Sheet'!D19,"-")</f>
        <v>-</v>
      </c>
      <c r="U43" s="140" t="str">
        <f>IFERROR('Income Statement'!E5/'Balance Sheet'!E19,"-")</f>
        <v>-</v>
      </c>
      <c r="V43" s="140" t="str">
        <f>IFERROR('Income Statement'!F5/'Balance Sheet'!F19,"-")</f>
        <v>-</v>
      </c>
      <c r="W43" s="140" t="str">
        <f>IFERROR('Income Statement'!G5/'Balance Sheet'!G19,"-")</f>
        <v>-</v>
      </c>
      <c r="Z43" s="123" t="s">
        <v>688</v>
      </c>
    </row>
    <row r="44" spans="17:26" outlineLevel="1" x14ac:dyDescent="0.25">
      <c r="Q44" s="141" t="s">
        <v>689</v>
      </c>
      <c r="R44" s="142" t="str">
        <f t="shared" ref="R44:W44" si="2">IFERROR(1.2*R39+1.4*R40+3.3*R41+0.6*R42+1*R43,"-")</f>
        <v>-</v>
      </c>
      <c r="S44" s="142" t="str">
        <f t="shared" si="2"/>
        <v>-</v>
      </c>
      <c r="T44" s="142" t="str">
        <f t="shared" si="2"/>
        <v>-</v>
      </c>
      <c r="U44" s="142" t="str">
        <f t="shared" si="2"/>
        <v>-</v>
      </c>
      <c r="V44" s="142" t="str">
        <f t="shared" si="2"/>
        <v>-</v>
      </c>
      <c r="W44" s="142" t="str">
        <f t="shared" si="2"/>
        <v>-</v>
      </c>
      <c r="X44" s="142" t="str">
        <f>IFERROR(T44,"-")</f>
        <v>-</v>
      </c>
      <c r="Y44" s="143" t="str">
        <f>IFERROR(IF(T44="-","-",IF(T44&gt;S44,"▲",IF(T44&lt;S44,"▼","━"))),"-")</f>
        <v>-</v>
      </c>
      <c r="Z44" s="144" t="s">
        <v>690</v>
      </c>
    </row>
    <row r="45" spans="17:26" outlineLevel="1" x14ac:dyDescent="0.25">
      <c r="Q45" s="132" t="s">
        <v>691</v>
      </c>
      <c r="R45" s="145">
        <f>IFERROR('Cash Flow Statement'!B10/('Balance Sheet'!B25+'Balance Sheet'!B31),0)</f>
        <v>0</v>
      </c>
      <c r="S45" s="145">
        <f>IFERROR('Cash Flow Statement'!C10/('Balance Sheet'!C25+'Balance Sheet'!C31),0)</f>
        <v>0</v>
      </c>
      <c r="T45" s="145">
        <f>IFERROR('Cash Flow Statement'!D10/('Balance Sheet'!D25+'Balance Sheet'!D31),0)</f>
        <v>0</v>
      </c>
      <c r="U45" s="145">
        <f>IFERROR('Cash Flow Statement'!E10/('Balance Sheet'!E25+'Balance Sheet'!E31),0)</f>
        <v>0</v>
      </c>
      <c r="V45" s="145">
        <f>IFERROR('Cash Flow Statement'!F10/('Balance Sheet'!F25+'Balance Sheet'!F31),0)</f>
        <v>0</v>
      </c>
      <c r="W45" s="145">
        <f>IFERROR('Cash Flow Statement'!G10/('Balance Sheet'!G25+'Balance Sheet'!G31),0)</f>
        <v>0</v>
      </c>
    </row>
    <row r="46" spans="17:26" ht="19.5" customHeight="1" x14ac:dyDescent="0.25">
      <c r="Q46" s="224" t="s">
        <v>692</v>
      </c>
      <c r="R46" s="224"/>
      <c r="S46" s="224"/>
      <c r="T46" s="224"/>
      <c r="U46" s="224"/>
      <c r="V46" s="224"/>
      <c r="W46" s="224"/>
      <c r="X46" s="224"/>
    </row>
  </sheetData>
  <mergeCells count="13">
    <mergeCell ref="Q33:Z33"/>
    <mergeCell ref="Q38:Z38"/>
    <mergeCell ref="Q46:X46"/>
    <mergeCell ref="Q13:X13"/>
    <mergeCell ref="A15:O15"/>
    <mergeCell ref="Q17:X17"/>
    <mergeCell ref="Q21:X21"/>
    <mergeCell ref="Q25:Z25"/>
    <mergeCell ref="A1:G1"/>
    <mergeCell ref="Q1:X1"/>
    <mergeCell ref="A2:G2"/>
    <mergeCell ref="Q3:X3"/>
    <mergeCell ref="Q9:X9"/>
  </mergeCells>
  <conditionalFormatting sqref="R4:W4">
    <cfRule type="colorScale" priority="2">
      <colorScale>
        <cfvo type="num" val="0.05"/>
        <cfvo type="num" val="0.25"/>
        <cfvo type="num" val="0.5"/>
        <color rgb="FFFF4444"/>
        <color rgb="FFFFEB84"/>
        <color rgb="FF63BE7B"/>
      </colorScale>
    </cfRule>
  </conditionalFormatting>
  <conditionalFormatting sqref="R5:W5">
    <cfRule type="colorScale" priority="3">
      <colorScale>
        <cfvo type="num" val="0.02"/>
        <cfvo type="num" val="0.1"/>
        <cfvo type="num" val="0.2"/>
        <color rgb="FFFF4444"/>
        <color rgb="FFFFEB84"/>
        <color rgb="FF63BE7B"/>
      </colorScale>
    </cfRule>
  </conditionalFormatting>
  <conditionalFormatting sqref="R6:W6">
    <cfRule type="colorScale" priority="4">
      <colorScale>
        <cfvo type="num" val="0.01"/>
        <cfvo type="num" val="0.06"/>
        <cfvo type="num" val="0.15"/>
        <color rgb="FFFF4444"/>
        <color rgb="FFFFEB84"/>
        <color rgb="FF63BE7B"/>
      </colorScale>
    </cfRule>
  </conditionalFormatting>
  <conditionalFormatting sqref="R7:W7">
    <cfRule type="colorScale" priority="5">
      <colorScale>
        <cfvo type="num" val="0.01"/>
        <cfvo type="num" val="0.05"/>
        <cfvo type="num" val="0.1"/>
        <color rgb="FFFF4444"/>
        <color rgb="FFFFEB84"/>
        <color rgb="FF63BE7B"/>
      </colorScale>
    </cfRule>
  </conditionalFormatting>
  <conditionalFormatting sqref="R8:W8">
    <cfRule type="colorScale" priority="6">
      <colorScale>
        <cfvo type="num" val="0.05"/>
        <cfvo type="num" val="0.12"/>
        <cfvo type="num" val="0.2"/>
        <color rgb="FFFF4444"/>
        <color rgb="FFFFEB84"/>
        <color rgb="FF63BE7B"/>
      </colorScale>
    </cfRule>
  </conditionalFormatting>
  <conditionalFormatting sqref="R10:W10">
    <cfRule type="colorScale" priority="7">
      <colorScale>
        <cfvo type="num" val="0.8"/>
        <cfvo type="num" val="1.5"/>
        <cfvo type="num" val="2.5"/>
        <color rgb="FFFF4444"/>
        <color rgb="FFFFEB84"/>
        <color rgb="FF63BE7B"/>
      </colorScale>
    </cfRule>
  </conditionalFormatting>
  <conditionalFormatting sqref="R11:W11">
    <cfRule type="colorScale" priority="8">
      <colorScale>
        <cfvo type="num" val="0.5"/>
        <cfvo type="num" val="1"/>
        <cfvo type="num" val="1.8"/>
        <color rgb="FFFF4444"/>
        <color rgb="FFFFEB84"/>
        <color rgb="FF63BE7B"/>
      </colorScale>
    </cfRule>
  </conditionalFormatting>
  <conditionalFormatting sqref="R12:W12">
    <cfRule type="colorScale" priority="9">
      <colorScale>
        <cfvo type="num" val="0.05"/>
        <cfvo type="num" val="0.3"/>
        <cfvo type="num" val="0.8"/>
        <color rgb="FFFF4444"/>
        <color rgb="FFFFEB84"/>
        <color rgb="FF63BE7B"/>
      </colorScale>
    </cfRule>
  </conditionalFormatting>
  <conditionalFormatting sqref="R14:W14">
    <cfRule type="colorScale" priority="10">
      <colorScale>
        <cfvo type="num" val="2"/>
        <cfvo type="num" val="1"/>
        <cfvo type="num" val="0.3"/>
        <color rgb="FFFF4444"/>
        <color rgb="FFFFEB84"/>
        <color rgb="FF63BE7B"/>
      </colorScale>
    </cfRule>
  </conditionalFormatting>
  <conditionalFormatting sqref="R15:W15">
    <cfRule type="colorScale" priority="11">
      <colorScale>
        <cfvo type="num" val="0.65"/>
        <cfvo type="num" val="0.45"/>
        <cfvo type="num" val="0.2"/>
        <color rgb="FFFF4444"/>
        <color rgb="FFFFEB84"/>
        <color rgb="FF63BE7B"/>
      </colorScale>
    </cfRule>
  </conditionalFormatting>
  <conditionalFormatting sqref="R16:W16">
    <cfRule type="colorScale" priority="12">
      <colorScale>
        <cfvo type="num" val="1"/>
        <cfvo type="num" val="3"/>
        <cfvo type="num" val="6"/>
        <color rgb="FFFF4444"/>
        <color rgb="FFFFEB84"/>
        <color rgb="FF63BE7B"/>
      </colorScale>
    </cfRule>
  </conditionalFormatting>
  <conditionalFormatting sqref="R18:W18">
    <cfRule type="colorScale" priority="13">
      <colorScale>
        <cfvo type="num" val="0.3"/>
        <cfvo type="num" val="1"/>
        <cfvo type="num" val="1.8"/>
        <color rgb="FFFF4444"/>
        <color rgb="FFFFEB84"/>
        <color rgb="FF63BE7B"/>
      </colorScale>
    </cfRule>
  </conditionalFormatting>
  <conditionalFormatting sqref="R19:W19">
    <cfRule type="colorScale" priority="14">
      <colorScale>
        <cfvo type="num" val="2"/>
        <cfvo type="num" val="5"/>
        <cfvo type="num" val="10"/>
        <color rgb="FFFF4444"/>
        <color rgb="FFFFEB84"/>
        <color rgb="FF63BE7B"/>
      </colorScale>
    </cfRule>
  </conditionalFormatting>
  <conditionalFormatting sqref="R20:W20">
    <cfRule type="colorScale" priority="15">
      <colorScale>
        <cfvo type="num" val="90"/>
        <cfvo type="num" val="60"/>
        <cfvo type="num" val="30"/>
        <color rgb="FFFF4444"/>
        <color rgb="FFFFEB84"/>
        <color rgb="FF63BE7B"/>
      </colorScale>
    </cfRule>
  </conditionalFormatting>
  <conditionalFormatting sqref="R22:W22">
    <cfRule type="colorScale" priority="16">
      <colorScale>
        <cfvo type="num" val="0.5"/>
        <cfvo type="num" val="1"/>
        <cfvo type="num" val="1.5"/>
        <color rgb="FFFF4444"/>
        <color rgb="FFFFEB84"/>
        <color rgb="FF63BE7B"/>
      </colorScale>
    </cfRule>
  </conditionalFormatting>
  <conditionalFormatting sqref="R23:W23">
    <cfRule type="colorScale" priority="17">
      <colorScale>
        <cfvo type="num" val="0.1"/>
        <cfvo type="num" val="0.3"/>
        <cfvo type="num" val="0.5"/>
        <color rgb="FFFF4444"/>
        <color rgb="FFFFEB84"/>
        <color rgb="FF63BE7B"/>
      </colorScale>
    </cfRule>
  </conditionalFormatting>
  <conditionalFormatting sqref="R44:W44">
    <cfRule type="cellIs" dxfId="17" priority="28" operator="greaterThan">
      <formula>2.99</formula>
    </cfRule>
    <cfRule type="cellIs" dxfId="16" priority="29" operator="between">
      <formula>1.81</formula>
      <formula>2.99</formula>
    </cfRule>
    <cfRule type="cellIs" dxfId="15" priority="30" operator="lessThan">
      <formula>1.81</formula>
    </cfRule>
  </conditionalFormatting>
  <conditionalFormatting sqref="Y44">
    <cfRule type="cellIs" dxfId="14" priority="31" operator="greaterThan">
      <formula>2.99</formula>
    </cfRule>
    <cfRule type="cellIs" dxfId="13" priority="32" operator="between">
      <formula>1.81</formula>
      <formula>2.99</formula>
    </cfRule>
    <cfRule type="cellIs" dxfId="12" priority="33" operator="lessThan">
      <formula>1.81</formula>
    </cfRule>
  </conditionalFormatting>
  <conditionalFormatting sqref="Z4:Z8">
    <cfRule type="containsText" dxfId="11" priority="18" operator="containsText" text="▲">
      <formula>NOT(ISERROR(SEARCH("▲",Z4)))</formula>
    </cfRule>
    <cfRule type="containsText" dxfId="10" priority="19" operator="containsText" text="▼">
      <formula>NOT(ISERROR(SEARCH("▼",Z4)))</formula>
    </cfRule>
  </conditionalFormatting>
  <conditionalFormatting sqref="Z10:Z12">
    <cfRule type="containsText" dxfId="9" priority="20" operator="containsText" text="▲">
      <formula>NOT(ISERROR(SEARCH("▲",Z10)))</formula>
    </cfRule>
    <cfRule type="containsText" dxfId="8" priority="21" operator="containsText" text="▼">
      <formula>NOT(ISERROR(SEARCH("▼",Z10)))</formula>
    </cfRule>
  </conditionalFormatting>
  <conditionalFormatting sqref="Z14:Z16">
    <cfRule type="containsText" dxfId="7" priority="22" operator="containsText" text="▲">
      <formula>NOT(ISERROR(SEARCH("▲",Z14)))</formula>
    </cfRule>
    <cfRule type="containsText" dxfId="6" priority="23" operator="containsText" text="▼">
      <formula>NOT(ISERROR(SEARCH("▼",Z14)))</formula>
    </cfRule>
  </conditionalFormatting>
  <conditionalFormatting sqref="Z18:Z20">
    <cfRule type="containsText" dxfId="5" priority="24" operator="containsText" text="▲">
      <formula>NOT(ISERROR(SEARCH("▲",Z18)))</formula>
    </cfRule>
    <cfRule type="containsText" dxfId="4" priority="25" operator="containsText" text="▼">
      <formula>NOT(ISERROR(SEARCH("▼",Z18)))</formula>
    </cfRule>
  </conditionalFormatting>
  <conditionalFormatting sqref="Z22:Z23">
    <cfRule type="containsText" dxfId="3" priority="26" operator="containsText" text="▲">
      <formula>NOT(ISERROR(SEARCH("▲",Z22)))</formula>
    </cfRule>
    <cfRule type="containsText" dxfId="2" priority="27" operator="containsText" text="▼">
      <formula>NOT(ISERROR(SEARCH("▼",Z22)))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zoomScaleNormal="100" workbookViewId="0">
      <pane ySplit="3" topLeftCell="A4" activePane="bottomLeft" state="frozen"/>
      <selection pane="bottomLeft" activeCell="A55" sqref="A55"/>
    </sheetView>
  </sheetViews>
  <sheetFormatPr defaultColWidth="8.5703125" defaultRowHeight="15" x14ac:dyDescent="0.25"/>
  <cols>
    <col min="1" max="1" width="40.85546875" customWidth="1"/>
    <col min="2" max="7" width="17.140625" customWidth="1"/>
  </cols>
  <sheetData>
    <row r="1" spans="1:9" ht="18.75" customHeight="1" x14ac:dyDescent="0.3">
      <c r="A1" s="146" t="s">
        <v>693</v>
      </c>
      <c r="B1" s="147"/>
      <c r="C1" s="147"/>
      <c r="D1" s="147"/>
      <c r="E1" s="147"/>
      <c r="F1" s="147"/>
      <c r="G1" s="147"/>
    </row>
    <row r="2" spans="1:9" x14ac:dyDescent="0.25">
      <c r="A2" s="148" t="s">
        <v>694</v>
      </c>
    </row>
    <row r="3" spans="1:9" x14ac:dyDescent="0.25">
      <c r="A3" s="149" t="s">
        <v>695</v>
      </c>
      <c r="B3" s="150" t="s">
        <v>542</v>
      </c>
      <c r="C3" s="150" t="s">
        <v>543</v>
      </c>
      <c r="D3" s="150" t="s">
        <v>544</v>
      </c>
      <c r="E3" s="150" t="s">
        <v>545</v>
      </c>
      <c r="F3" s="150" t="s">
        <v>546</v>
      </c>
      <c r="G3" s="150" t="s">
        <v>547</v>
      </c>
      <c r="H3" s="150" t="s">
        <v>548</v>
      </c>
      <c r="I3" s="150" t="s">
        <v>549</v>
      </c>
    </row>
    <row r="4" spans="1:9" x14ac:dyDescent="0.25">
      <c r="A4" s="151" t="s">
        <v>696</v>
      </c>
      <c r="B4" s="152"/>
      <c r="C4" s="152"/>
      <c r="D4" s="152"/>
      <c r="E4" s="152"/>
      <c r="F4" s="152"/>
      <c r="G4" s="152"/>
    </row>
    <row r="5" spans="1:9" x14ac:dyDescent="0.25">
      <c r="A5" s="86" t="s">
        <v>697</v>
      </c>
      <c r="B5" s="153">
        <v>0</v>
      </c>
      <c r="C5" s="153">
        <v>0</v>
      </c>
      <c r="D5" s="153">
        <v>0</v>
      </c>
      <c r="E5" s="153">
        <v>0</v>
      </c>
      <c r="F5" s="153">
        <v>0</v>
      </c>
      <c r="G5" s="153">
        <v>0</v>
      </c>
      <c r="H5">
        <v>0</v>
      </c>
      <c r="I5">
        <v>0</v>
      </c>
    </row>
    <row r="6" spans="1:9" x14ac:dyDescent="0.25">
      <c r="A6" t="s">
        <v>698</v>
      </c>
      <c r="C6" s="154" t="str">
        <f t="shared" ref="C6:I6" si="0">IF(B5=0,"-",(C5-B5)/B5)</f>
        <v>-</v>
      </c>
      <c r="D6" s="154" t="str">
        <f t="shared" si="0"/>
        <v>-</v>
      </c>
      <c r="E6" s="154" t="str">
        <f t="shared" si="0"/>
        <v>-</v>
      </c>
      <c r="F6" s="154" t="str">
        <f t="shared" si="0"/>
        <v>-</v>
      </c>
      <c r="G6" s="154" t="str">
        <f t="shared" si="0"/>
        <v>-</v>
      </c>
      <c r="H6" s="154" t="str">
        <f t="shared" si="0"/>
        <v>-</v>
      </c>
      <c r="I6" s="154" t="str">
        <f t="shared" si="0"/>
        <v>-</v>
      </c>
    </row>
    <row r="7" spans="1:9" x14ac:dyDescent="0.25">
      <c r="A7" s="151" t="s">
        <v>699</v>
      </c>
      <c r="B7" s="152"/>
      <c r="C7" s="152"/>
      <c r="D7" s="152"/>
      <c r="E7" s="152"/>
      <c r="F7" s="152"/>
      <c r="G7" s="152"/>
    </row>
    <row r="8" spans="1:9" x14ac:dyDescent="0.25">
      <c r="A8" s="86" t="s">
        <v>700</v>
      </c>
      <c r="B8" s="153">
        <v>0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>
        <v>0</v>
      </c>
      <c r="I8">
        <v>0</v>
      </c>
    </row>
    <row r="9" spans="1:9" x14ac:dyDescent="0.25">
      <c r="A9" s="41" t="s">
        <v>701</v>
      </c>
      <c r="B9" s="155">
        <f t="shared" ref="B9:I9" si="1">B5-B8</f>
        <v>0</v>
      </c>
      <c r="C9" s="155">
        <f t="shared" si="1"/>
        <v>0</v>
      </c>
      <c r="D9" s="155">
        <f t="shared" si="1"/>
        <v>0</v>
      </c>
      <c r="E9" s="155">
        <f t="shared" si="1"/>
        <v>0</v>
      </c>
      <c r="F9" s="155">
        <f t="shared" si="1"/>
        <v>0</v>
      </c>
      <c r="G9" s="155">
        <f t="shared" si="1"/>
        <v>0</v>
      </c>
      <c r="H9" s="155">
        <f t="shared" si="1"/>
        <v>0</v>
      </c>
      <c r="I9" s="155">
        <f t="shared" si="1"/>
        <v>0</v>
      </c>
    </row>
    <row r="10" spans="1:9" x14ac:dyDescent="0.25">
      <c r="A10" t="s">
        <v>702</v>
      </c>
      <c r="B10" s="154" t="str">
        <f t="shared" ref="B10:I10" si="2">IF(B5=0,"-",B9/B5)</f>
        <v>-</v>
      </c>
      <c r="C10" s="154" t="str">
        <f t="shared" si="2"/>
        <v>-</v>
      </c>
      <c r="D10" s="154" t="str">
        <f t="shared" si="2"/>
        <v>-</v>
      </c>
      <c r="E10" s="154" t="str">
        <f t="shared" si="2"/>
        <v>-</v>
      </c>
      <c r="F10" s="154" t="str">
        <f t="shared" si="2"/>
        <v>-</v>
      </c>
      <c r="G10" s="154" t="str">
        <f t="shared" si="2"/>
        <v>-</v>
      </c>
      <c r="H10" s="154" t="str">
        <f t="shared" si="2"/>
        <v>-</v>
      </c>
      <c r="I10" s="154" t="str">
        <f t="shared" si="2"/>
        <v>-</v>
      </c>
    </row>
    <row r="11" spans="1:9" x14ac:dyDescent="0.25">
      <c r="A11" s="151" t="s">
        <v>703</v>
      </c>
      <c r="B11" s="152"/>
      <c r="C11" s="152"/>
      <c r="D11" s="152"/>
      <c r="E11" s="152"/>
      <c r="F11" s="152"/>
      <c r="G11" s="152"/>
    </row>
    <row r="12" spans="1:9" x14ac:dyDescent="0.25">
      <c r="A12" s="86" t="s">
        <v>704</v>
      </c>
      <c r="B12" s="153">
        <v>0</v>
      </c>
      <c r="C12" s="153">
        <v>0</v>
      </c>
      <c r="D12" s="153">
        <v>0</v>
      </c>
      <c r="E12" s="153">
        <v>0</v>
      </c>
      <c r="F12" s="153">
        <v>0</v>
      </c>
      <c r="G12" s="153">
        <v>0</v>
      </c>
      <c r="H12">
        <v>0</v>
      </c>
      <c r="I12">
        <v>0</v>
      </c>
    </row>
    <row r="13" spans="1:9" x14ac:dyDescent="0.25">
      <c r="A13" s="86" t="s">
        <v>705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>
        <v>0</v>
      </c>
      <c r="I13">
        <v>0</v>
      </c>
    </row>
    <row r="14" spans="1:9" x14ac:dyDescent="0.25">
      <c r="A14" s="86" t="s">
        <v>706</v>
      </c>
      <c r="B14" s="153">
        <v>0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>
        <v>0</v>
      </c>
      <c r="I14">
        <v>0</v>
      </c>
    </row>
    <row r="15" spans="1:9" x14ac:dyDescent="0.25">
      <c r="A15" s="86" t="s">
        <v>707</v>
      </c>
      <c r="B15" s="105">
        <f t="shared" ref="B15:I15" si="3">SUM(B12:B14)</f>
        <v>0</v>
      </c>
      <c r="C15" s="105">
        <f t="shared" si="3"/>
        <v>0</v>
      </c>
      <c r="D15" s="105">
        <f t="shared" si="3"/>
        <v>0</v>
      </c>
      <c r="E15" s="105">
        <f t="shared" si="3"/>
        <v>0</v>
      </c>
      <c r="F15" s="105">
        <f t="shared" si="3"/>
        <v>0</v>
      </c>
      <c r="G15" s="105">
        <f t="shared" si="3"/>
        <v>0</v>
      </c>
      <c r="H15" s="105">
        <f t="shared" si="3"/>
        <v>0</v>
      </c>
      <c r="I15" s="105">
        <f t="shared" si="3"/>
        <v>0</v>
      </c>
    </row>
    <row r="16" spans="1:9" x14ac:dyDescent="0.25">
      <c r="A16" s="156" t="s">
        <v>708</v>
      </c>
      <c r="B16" s="155">
        <f t="shared" ref="B16:I16" si="4">B9-B15</f>
        <v>0</v>
      </c>
      <c r="C16" s="155">
        <f t="shared" si="4"/>
        <v>0</v>
      </c>
      <c r="D16" s="155">
        <f t="shared" si="4"/>
        <v>0</v>
      </c>
      <c r="E16" s="155">
        <f t="shared" si="4"/>
        <v>0</v>
      </c>
      <c r="F16" s="155">
        <f t="shared" si="4"/>
        <v>0</v>
      </c>
      <c r="G16" s="155">
        <f t="shared" si="4"/>
        <v>0</v>
      </c>
      <c r="H16" s="105">
        <f t="shared" si="4"/>
        <v>0</v>
      </c>
      <c r="I16" s="105">
        <f t="shared" si="4"/>
        <v>0</v>
      </c>
    </row>
    <row r="17" spans="1:9" x14ac:dyDescent="0.25">
      <c r="A17" s="86" t="s">
        <v>709</v>
      </c>
      <c r="B17" s="154" t="str">
        <f t="shared" ref="B17:I17" si="5">IF(B5=0,"-",B16/B5)</f>
        <v>-</v>
      </c>
      <c r="C17" s="154" t="str">
        <f t="shared" si="5"/>
        <v>-</v>
      </c>
      <c r="D17" s="154" t="str">
        <f t="shared" si="5"/>
        <v>-</v>
      </c>
      <c r="E17" s="154" t="str">
        <f t="shared" si="5"/>
        <v>-</v>
      </c>
      <c r="F17" s="154" t="str">
        <f t="shared" si="5"/>
        <v>-</v>
      </c>
      <c r="G17" s="154" t="str">
        <f t="shared" si="5"/>
        <v>-</v>
      </c>
      <c r="H17" s="154" t="str">
        <f t="shared" si="5"/>
        <v>-</v>
      </c>
      <c r="I17" s="154" t="str">
        <f t="shared" si="5"/>
        <v>-</v>
      </c>
    </row>
    <row r="18" spans="1:9" x14ac:dyDescent="0.25">
      <c r="A18" s="156" t="s">
        <v>612</v>
      </c>
      <c r="B18" s="155">
        <f t="shared" ref="B18:I18" si="6">B16+B14</f>
        <v>0</v>
      </c>
      <c r="C18" s="155">
        <f t="shared" si="6"/>
        <v>0</v>
      </c>
      <c r="D18" s="155">
        <f t="shared" si="6"/>
        <v>0</v>
      </c>
      <c r="E18" s="155">
        <f t="shared" si="6"/>
        <v>0</v>
      </c>
      <c r="F18" s="155">
        <f t="shared" si="6"/>
        <v>0</v>
      </c>
      <c r="G18" s="155">
        <f t="shared" si="6"/>
        <v>0</v>
      </c>
      <c r="H18" s="105">
        <f t="shared" si="6"/>
        <v>0</v>
      </c>
      <c r="I18" s="105">
        <f t="shared" si="6"/>
        <v>0</v>
      </c>
    </row>
    <row r="19" spans="1:9" x14ac:dyDescent="0.25">
      <c r="A19" s="86" t="s">
        <v>710</v>
      </c>
      <c r="B19" s="154" t="str">
        <f t="shared" ref="B19:I19" si="7">IF(B5=0,"-",B18/B5)</f>
        <v>-</v>
      </c>
      <c r="C19" s="154" t="str">
        <f t="shared" si="7"/>
        <v>-</v>
      </c>
      <c r="D19" s="154" t="str">
        <f t="shared" si="7"/>
        <v>-</v>
      </c>
      <c r="E19" s="154" t="str">
        <f t="shared" si="7"/>
        <v>-</v>
      </c>
      <c r="F19" s="154" t="str">
        <f t="shared" si="7"/>
        <v>-</v>
      </c>
      <c r="G19" s="154" t="str">
        <f t="shared" si="7"/>
        <v>-</v>
      </c>
      <c r="H19" s="154" t="str">
        <f t="shared" si="7"/>
        <v>-</v>
      </c>
      <c r="I19" s="154" t="str">
        <f t="shared" si="7"/>
        <v>-</v>
      </c>
    </row>
    <row r="20" spans="1:9" x14ac:dyDescent="0.25">
      <c r="A20" s="157" t="s">
        <v>711</v>
      </c>
      <c r="B20" s="152"/>
      <c r="C20" s="152"/>
      <c r="D20" s="152"/>
      <c r="E20" s="152"/>
      <c r="F20" s="152"/>
      <c r="G20" s="152"/>
    </row>
    <row r="21" spans="1:9" x14ac:dyDescent="0.25">
      <c r="A21" s="86" t="s">
        <v>712</v>
      </c>
      <c r="B21" s="153">
        <v>0</v>
      </c>
      <c r="C21" s="153">
        <v>0</v>
      </c>
      <c r="D21" s="153">
        <v>0</v>
      </c>
      <c r="E21" s="153">
        <v>0</v>
      </c>
      <c r="F21" s="153">
        <v>0</v>
      </c>
      <c r="G21" s="153">
        <v>0</v>
      </c>
      <c r="H21">
        <v>0</v>
      </c>
      <c r="I21">
        <v>0</v>
      </c>
    </row>
    <row r="22" spans="1:9" x14ac:dyDescent="0.25">
      <c r="A22" s="86" t="s">
        <v>713</v>
      </c>
      <c r="B22" s="153">
        <v>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>
        <v>0</v>
      </c>
      <c r="I22">
        <v>0</v>
      </c>
    </row>
    <row r="23" spans="1:9" x14ac:dyDescent="0.25">
      <c r="A23" s="86" t="s">
        <v>714</v>
      </c>
      <c r="B23" s="153">
        <v>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>
        <v>0</v>
      </c>
      <c r="I23">
        <v>0</v>
      </c>
    </row>
    <row r="24" spans="1:9" x14ac:dyDescent="0.25">
      <c r="A24" s="156" t="s">
        <v>715</v>
      </c>
      <c r="B24" s="155">
        <f t="shared" ref="B24:I24" si="8">B16-B21+B22+B23</f>
        <v>0</v>
      </c>
      <c r="C24" s="155">
        <f t="shared" si="8"/>
        <v>0</v>
      </c>
      <c r="D24" s="155">
        <f t="shared" si="8"/>
        <v>0</v>
      </c>
      <c r="E24" s="155">
        <f t="shared" si="8"/>
        <v>0</v>
      </c>
      <c r="F24" s="155">
        <f t="shared" si="8"/>
        <v>0</v>
      </c>
      <c r="G24" s="155">
        <f t="shared" si="8"/>
        <v>0</v>
      </c>
      <c r="H24" s="105">
        <f t="shared" si="8"/>
        <v>0</v>
      </c>
      <c r="I24" s="105">
        <f t="shared" si="8"/>
        <v>0</v>
      </c>
    </row>
    <row r="25" spans="1:9" x14ac:dyDescent="0.25">
      <c r="A25" s="86" t="s">
        <v>716</v>
      </c>
      <c r="B25" s="158">
        <f>Assumptions!B10</f>
        <v>0.24</v>
      </c>
      <c r="C25" s="158">
        <f>Assumptions!C10</f>
        <v>0.24</v>
      </c>
      <c r="D25" s="158">
        <f>Assumptions!D10</f>
        <v>0.24</v>
      </c>
      <c r="E25" s="158">
        <f>Assumptions!E10</f>
        <v>0.24</v>
      </c>
      <c r="F25" s="158">
        <f>Assumptions!F10</f>
        <v>0.24</v>
      </c>
      <c r="G25" s="158">
        <f>Assumptions!G10</f>
        <v>0.24</v>
      </c>
      <c r="H25" s="158">
        <f>Assumptions!H10</f>
        <v>0.24</v>
      </c>
      <c r="I25" s="158">
        <f>Assumptions!I10</f>
        <v>0.24</v>
      </c>
    </row>
    <row r="26" spans="1:9" x14ac:dyDescent="0.25">
      <c r="A26" s="86" t="s">
        <v>717</v>
      </c>
      <c r="B26" s="105">
        <f t="shared" ref="B26:I26" si="9">B24*B25</f>
        <v>0</v>
      </c>
      <c r="C26" s="105">
        <f t="shared" si="9"/>
        <v>0</v>
      </c>
      <c r="D26" s="105">
        <f t="shared" si="9"/>
        <v>0</v>
      </c>
      <c r="E26" s="105">
        <f t="shared" si="9"/>
        <v>0</v>
      </c>
      <c r="F26" s="105">
        <f t="shared" si="9"/>
        <v>0</v>
      </c>
      <c r="G26" s="105">
        <f t="shared" si="9"/>
        <v>0</v>
      </c>
      <c r="H26" s="159">
        <f t="shared" si="9"/>
        <v>0</v>
      </c>
      <c r="I26" s="159">
        <f t="shared" si="9"/>
        <v>0</v>
      </c>
    </row>
    <row r="27" spans="1:9" x14ac:dyDescent="0.25">
      <c r="A27" s="35" t="s">
        <v>718</v>
      </c>
      <c r="B27" s="160">
        <f t="shared" ref="B27:I27" si="10">B24-B26</f>
        <v>0</v>
      </c>
      <c r="C27" s="160">
        <f t="shared" si="10"/>
        <v>0</v>
      </c>
      <c r="D27" s="160">
        <f t="shared" si="10"/>
        <v>0</v>
      </c>
      <c r="E27" s="160">
        <f t="shared" si="10"/>
        <v>0</v>
      </c>
      <c r="F27" s="160">
        <f t="shared" si="10"/>
        <v>0</v>
      </c>
      <c r="G27" s="160">
        <f t="shared" si="10"/>
        <v>0</v>
      </c>
      <c r="H27" s="159">
        <f t="shared" si="10"/>
        <v>0</v>
      </c>
      <c r="I27" s="159">
        <f t="shared" si="10"/>
        <v>0</v>
      </c>
    </row>
    <row r="28" spans="1:9" x14ac:dyDescent="0.25">
      <c r="A28" s="86" t="s">
        <v>719</v>
      </c>
      <c r="B28" s="154" t="str">
        <f t="shared" ref="B28:I28" si="11">IF(B5=0,"-",B27/B5)</f>
        <v>-</v>
      </c>
      <c r="C28" s="154" t="str">
        <f t="shared" si="11"/>
        <v>-</v>
      </c>
      <c r="D28" s="154" t="str">
        <f t="shared" si="11"/>
        <v>-</v>
      </c>
      <c r="E28" s="154" t="str">
        <f t="shared" si="11"/>
        <v>-</v>
      </c>
      <c r="F28" s="154" t="str">
        <f t="shared" si="11"/>
        <v>-</v>
      </c>
      <c r="G28" s="154" t="str">
        <f t="shared" si="11"/>
        <v>-</v>
      </c>
      <c r="H28" s="154" t="str">
        <f t="shared" si="11"/>
        <v>-</v>
      </c>
      <c r="I28" s="154" t="str">
        <f t="shared" si="11"/>
        <v>-</v>
      </c>
    </row>
    <row r="29" spans="1:9" x14ac:dyDescent="0.25">
      <c r="A29" s="161" t="s">
        <v>720</v>
      </c>
      <c r="B29" s="162"/>
      <c r="C29" s="162"/>
      <c r="D29" s="162"/>
      <c r="E29" s="162"/>
      <c r="F29" s="162"/>
      <c r="G29" s="162"/>
    </row>
    <row r="30" spans="1:9" x14ac:dyDescent="0.25">
      <c r="A30" s="163" t="s">
        <v>721</v>
      </c>
      <c r="B30" s="164">
        <v>0</v>
      </c>
      <c r="C30" s="164">
        <v>0</v>
      </c>
      <c r="D30" s="164">
        <v>0</v>
      </c>
      <c r="E30" s="164">
        <v>0</v>
      </c>
      <c r="F30" s="164">
        <v>0</v>
      </c>
      <c r="G30" s="164">
        <v>0</v>
      </c>
      <c r="H30">
        <v>0</v>
      </c>
      <c r="I30">
        <v>0</v>
      </c>
    </row>
    <row r="31" spans="1:9" x14ac:dyDescent="0.25">
      <c r="A31" s="165" t="s">
        <v>722</v>
      </c>
      <c r="B31" s="166">
        <f>'Income Statement'!B27+B30</f>
        <v>0</v>
      </c>
      <c r="C31" s="166">
        <f>'Income Statement'!C27+C30</f>
        <v>0</v>
      </c>
      <c r="D31" s="166">
        <f>'Income Statement'!D27+D30</f>
        <v>0</v>
      </c>
      <c r="E31" s="166">
        <f>'Income Statement'!E27+E30</f>
        <v>0</v>
      </c>
      <c r="F31" s="166">
        <f>'Income Statement'!F27+F30</f>
        <v>0</v>
      </c>
      <c r="G31" s="166">
        <f>'Income Statement'!G27+G30</f>
        <v>0</v>
      </c>
      <c r="H31">
        <f>'Income Statement'!H27+H30</f>
        <v>0</v>
      </c>
      <c r="I31">
        <f>'Income Statement'!I27+I30</f>
        <v>0</v>
      </c>
    </row>
    <row r="33" spans="1:9" x14ac:dyDescent="0.25">
      <c r="A33" s="157" t="s">
        <v>723</v>
      </c>
      <c r="B33" s="152"/>
      <c r="C33" s="152"/>
      <c r="D33" s="152"/>
      <c r="E33" s="152"/>
      <c r="F33" s="152"/>
      <c r="G33" s="152"/>
    </row>
    <row r="34" spans="1:9" x14ac:dyDescent="0.25">
      <c r="A34" s="86" t="s">
        <v>724</v>
      </c>
      <c r="B34" s="167">
        <v>0</v>
      </c>
      <c r="C34" s="167">
        <v>0</v>
      </c>
      <c r="D34" s="167">
        <v>0</v>
      </c>
      <c r="E34" s="167">
        <v>0</v>
      </c>
      <c r="F34" s="167">
        <v>0</v>
      </c>
      <c r="G34" s="167">
        <v>0</v>
      </c>
      <c r="H34">
        <v>0</v>
      </c>
      <c r="I34">
        <v>0</v>
      </c>
    </row>
    <row r="35" spans="1:9" x14ac:dyDescent="0.25">
      <c r="A35" t="s">
        <v>725</v>
      </c>
      <c r="B35" s="168" t="str">
        <f t="shared" ref="B35:I35" si="12">IF(B34=0,"-",B27/B34)</f>
        <v>-</v>
      </c>
      <c r="C35" s="168" t="str">
        <f t="shared" si="12"/>
        <v>-</v>
      </c>
      <c r="D35" s="168" t="str">
        <f t="shared" si="12"/>
        <v>-</v>
      </c>
      <c r="E35" s="168" t="str">
        <f t="shared" si="12"/>
        <v>-</v>
      </c>
      <c r="F35" s="168" t="str">
        <f t="shared" si="12"/>
        <v>-</v>
      </c>
      <c r="G35" s="168" t="str">
        <f t="shared" si="12"/>
        <v>-</v>
      </c>
      <c r="H35" s="168" t="str">
        <f t="shared" si="12"/>
        <v>-</v>
      </c>
      <c r="I35" s="168" t="str">
        <f t="shared" si="12"/>
        <v>-</v>
      </c>
    </row>
    <row r="36" spans="1:9" x14ac:dyDescent="0.25">
      <c r="A36" s="163" t="s">
        <v>726</v>
      </c>
      <c r="B36" s="169">
        <v>0</v>
      </c>
      <c r="C36" s="169">
        <v>0</v>
      </c>
      <c r="D36" s="169">
        <v>0</v>
      </c>
      <c r="E36" s="169">
        <v>0</v>
      </c>
      <c r="F36" s="169">
        <v>0</v>
      </c>
      <c r="G36" s="169">
        <v>0</v>
      </c>
      <c r="H36">
        <v>0</v>
      </c>
      <c r="I36">
        <v>0</v>
      </c>
    </row>
    <row r="37" spans="1:9" x14ac:dyDescent="0.25">
      <c r="A37" s="170" t="s">
        <v>727</v>
      </c>
      <c r="B37" s="171" t="str">
        <f t="shared" ref="B37:I37" si="13">IF(B36=0,"-",B27/B36)</f>
        <v>-</v>
      </c>
      <c r="C37" s="171" t="str">
        <f t="shared" si="13"/>
        <v>-</v>
      </c>
      <c r="D37" s="171" t="str">
        <f t="shared" si="13"/>
        <v>-</v>
      </c>
      <c r="E37" s="171" t="str">
        <f t="shared" si="13"/>
        <v>-</v>
      </c>
      <c r="F37" s="171" t="str">
        <f t="shared" si="13"/>
        <v>-</v>
      </c>
      <c r="G37" s="171" t="str">
        <f t="shared" si="13"/>
        <v>-</v>
      </c>
      <c r="H37" s="171" t="str">
        <f t="shared" si="13"/>
        <v>-</v>
      </c>
      <c r="I37" s="171" t="str">
        <f t="shared" si="13"/>
        <v>-</v>
      </c>
    </row>
    <row r="38" spans="1:9" x14ac:dyDescent="0.25">
      <c r="A38" s="163" t="s">
        <v>728</v>
      </c>
      <c r="B38" s="164">
        <v>0</v>
      </c>
      <c r="C38" s="164">
        <v>0</v>
      </c>
      <c r="D38" s="164">
        <v>0</v>
      </c>
      <c r="E38" s="164">
        <v>0</v>
      </c>
      <c r="F38" s="164">
        <v>0</v>
      </c>
      <c r="G38" s="164">
        <v>0</v>
      </c>
      <c r="H38">
        <v>0</v>
      </c>
      <c r="I38">
        <v>0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zoomScaleNormal="100" workbookViewId="0">
      <pane ySplit="3" topLeftCell="A4" activePane="bottomLeft" state="frozen"/>
      <selection pane="bottomLeft" activeCell="E54" sqref="E54"/>
    </sheetView>
  </sheetViews>
  <sheetFormatPr defaultColWidth="8.5703125" defaultRowHeight="15" x14ac:dyDescent="0.25"/>
  <cols>
    <col min="1" max="1" width="40.85546875" customWidth="1"/>
    <col min="2" max="6" width="17.140625" customWidth="1"/>
    <col min="7" max="7" width="12.5703125" customWidth="1"/>
    <col min="8" max="9" width="11.140625" bestFit="1" customWidth="1"/>
  </cols>
  <sheetData>
    <row r="1" spans="1:9" ht="18.75" customHeight="1" x14ac:dyDescent="0.3">
      <c r="A1" s="146" t="s">
        <v>729</v>
      </c>
      <c r="B1" s="147"/>
      <c r="C1" s="147"/>
      <c r="D1" s="147"/>
      <c r="E1" s="147"/>
      <c r="F1" s="147"/>
      <c r="G1" s="147"/>
    </row>
    <row r="2" spans="1:9" x14ac:dyDescent="0.25">
      <c r="A2" s="148" t="s">
        <v>694</v>
      </c>
    </row>
    <row r="3" spans="1:9" x14ac:dyDescent="0.25">
      <c r="A3" s="149" t="s">
        <v>730</v>
      </c>
      <c r="B3" s="150" t="s">
        <v>542</v>
      </c>
      <c r="C3" s="150" t="s">
        <v>543</v>
      </c>
      <c r="D3" s="150" t="s">
        <v>544</v>
      </c>
      <c r="E3" s="150" t="s">
        <v>545</v>
      </c>
      <c r="F3" s="150" t="s">
        <v>546</v>
      </c>
      <c r="G3" s="150" t="s">
        <v>547</v>
      </c>
      <c r="H3" s="150" t="s">
        <v>548</v>
      </c>
      <c r="I3" s="150" t="s">
        <v>549</v>
      </c>
    </row>
    <row r="4" spans="1:9" ht="15.75" customHeight="1" x14ac:dyDescent="0.25">
      <c r="A4" s="1" t="s">
        <v>731</v>
      </c>
      <c r="B4" s="147"/>
      <c r="C4" s="147"/>
      <c r="D4" s="147"/>
      <c r="E4" s="147"/>
      <c r="F4" s="147"/>
      <c r="G4" s="147"/>
    </row>
    <row r="5" spans="1:9" x14ac:dyDescent="0.25">
      <c r="A5" s="151" t="s">
        <v>732</v>
      </c>
      <c r="B5" s="152"/>
      <c r="C5" s="152"/>
      <c r="D5" s="152"/>
      <c r="E5" s="152"/>
      <c r="F5" s="152"/>
      <c r="G5" s="152"/>
    </row>
    <row r="6" spans="1:9" x14ac:dyDescent="0.25">
      <c r="A6" s="86" t="s">
        <v>733</v>
      </c>
      <c r="B6" s="153">
        <v>0</v>
      </c>
      <c r="C6" s="153">
        <v>0</v>
      </c>
      <c r="D6" s="153">
        <v>0</v>
      </c>
      <c r="E6" s="153">
        <v>0</v>
      </c>
      <c r="F6" s="153">
        <v>0</v>
      </c>
      <c r="G6" s="153">
        <v>0</v>
      </c>
      <c r="H6">
        <v>0</v>
      </c>
      <c r="I6">
        <v>0</v>
      </c>
    </row>
    <row r="7" spans="1:9" x14ac:dyDescent="0.25">
      <c r="A7" s="86" t="s">
        <v>734</v>
      </c>
      <c r="B7" s="153">
        <v>0</v>
      </c>
      <c r="C7" s="153">
        <v>0</v>
      </c>
      <c r="D7" s="153">
        <v>0</v>
      </c>
      <c r="E7" s="153">
        <v>0</v>
      </c>
      <c r="F7" s="153">
        <v>0</v>
      </c>
      <c r="G7" s="153">
        <v>0</v>
      </c>
      <c r="H7">
        <v>0</v>
      </c>
      <c r="I7">
        <v>0</v>
      </c>
    </row>
    <row r="8" spans="1:9" x14ac:dyDescent="0.25">
      <c r="A8" s="86" t="s">
        <v>735</v>
      </c>
      <c r="B8" s="153">
        <v>0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>
        <v>0</v>
      </c>
      <c r="I8">
        <v>0</v>
      </c>
    </row>
    <row r="9" spans="1:9" x14ac:dyDescent="0.25">
      <c r="A9" s="86" t="s">
        <v>736</v>
      </c>
      <c r="B9" s="153">
        <v>0</v>
      </c>
      <c r="C9" s="153">
        <v>0</v>
      </c>
      <c r="D9" s="153">
        <v>0</v>
      </c>
      <c r="E9" s="153">
        <v>0</v>
      </c>
      <c r="F9" s="153">
        <v>0</v>
      </c>
      <c r="G9" s="153">
        <v>0</v>
      </c>
      <c r="H9">
        <v>0</v>
      </c>
      <c r="I9">
        <v>0</v>
      </c>
    </row>
    <row r="10" spans="1:9" x14ac:dyDescent="0.25">
      <c r="A10" s="156" t="s">
        <v>737</v>
      </c>
      <c r="B10" s="155">
        <f t="shared" ref="B10:I10" si="0">SUM(B6:B9)</f>
        <v>0</v>
      </c>
      <c r="C10" s="155">
        <f t="shared" si="0"/>
        <v>0</v>
      </c>
      <c r="D10" s="155">
        <f t="shared" si="0"/>
        <v>0</v>
      </c>
      <c r="E10" s="155">
        <f t="shared" si="0"/>
        <v>0</v>
      </c>
      <c r="F10" s="155">
        <f t="shared" si="0"/>
        <v>0</v>
      </c>
      <c r="G10" s="155">
        <f t="shared" si="0"/>
        <v>0</v>
      </c>
      <c r="H10" s="155">
        <f t="shared" si="0"/>
        <v>0</v>
      </c>
      <c r="I10" s="155">
        <f t="shared" si="0"/>
        <v>0</v>
      </c>
    </row>
    <row r="11" spans="1:9" x14ac:dyDescent="0.25">
      <c r="A11" s="157" t="s">
        <v>738</v>
      </c>
      <c r="B11" s="152"/>
      <c r="C11" s="152"/>
      <c r="D11" s="152"/>
      <c r="E11" s="152"/>
      <c r="F11" s="152"/>
      <c r="G11" s="152"/>
    </row>
    <row r="12" spans="1:9" x14ac:dyDescent="0.25">
      <c r="A12" s="86" t="s">
        <v>739</v>
      </c>
      <c r="B12" s="153">
        <v>0</v>
      </c>
      <c r="C12" s="153">
        <v>0</v>
      </c>
      <c r="D12" s="153">
        <v>0</v>
      </c>
      <c r="E12" s="153">
        <v>0</v>
      </c>
      <c r="F12" s="153">
        <v>0</v>
      </c>
      <c r="G12" s="153">
        <v>0</v>
      </c>
      <c r="H12">
        <v>0</v>
      </c>
      <c r="I12">
        <v>0</v>
      </c>
    </row>
    <row r="13" spans="1:9" x14ac:dyDescent="0.25">
      <c r="A13" s="86" t="s">
        <v>740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>
        <v>0</v>
      </c>
      <c r="I13">
        <v>0</v>
      </c>
    </row>
    <row r="14" spans="1:9" x14ac:dyDescent="0.25">
      <c r="A14" s="86" t="s">
        <v>741</v>
      </c>
      <c r="B14" s="105">
        <f t="shared" ref="B14:I14" si="1">B12+B13</f>
        <v>0</v>
      </c>
      <c r="C14" s="105">
        <f t="shared" si="1"/>
        <v>0</v>
      </c>
      <c r="D14" s="105">
        <f t="shared" si="1"/>
        <v>0</v>
      </c>
      <c r="E14" s="105">
        <f t="shared" si="1"/>
        <v>0</v>
      </c>
      <c r="F14" s="105">
        <f t="shared" si="1"/>
        <v>0</v>
      </c>
      <c r="G14" s="105">
        <f t="shared" si="1"/>
        <v>0</v>
      </c>
      <c r="H14" s="105">
        <f t="shared" si="1"/>
        <v>0</v>
      </c>
      <c r="I14" s="105">
        <f t="shared" si="1"/>
        <v>0</v>
      </c>
    </row>
    <row r="15" spans="1:9" x14ac:dyDescent="0.25">
      <c r="A15" s="86" t="s">
        <v>742</v>
      </c>
      <c r="B15" s="153">
        <v>0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>
        <v>0</v>
      </c>
      <c r="I15">
        <v>0</v>
      </c>
    </row>
    <row r="16" spans="1:9" x14ac:dyDescent="0.25">
      <c r="A16" s="86" t="s">
        <v>743</v>
      </c>
      <c r="B16" s="153">
        <v>0</v>
      </c>
      <c r="C16" s="153">
        <v>0</v>
      </c>
      <c r="D16" s="153">
        <v>0</v>
      </c>
      <c r="E16" s="153">
        <v>0</v>
      </c>
      <c r="F16" s="153">
        <v>0</v>
      </c>
      <c r="G16" s="153">
        <v>0</v>
      </c>
      <c r="H16">
        <v>0</v>
      </c>
      <c r="I16">
        <v>0</v>
      </c>
    </row>
    <row r="17" spans="1:9" x14ac:dyDescent="0.25">
      <c r="A17" s="163" t="s">
        <v>744</v>
      </c>
      <c r="B17" s="164">
        <v>0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>
        <v>0</v>
      </c>
      <c r="I17">
        <v>0</v>
      </c>
    </row>
    <row r="18" spans="1:9" x14ac:dyDescent="0.25">
      <c r="A18" s="156" t="s">
        <v>745</v>
      </c>
      <c r="B18" s="172">
        <f t="shared" ref="B18:I18" si="2">B14+B15+B16+B17</f>
        <v>0</v>
      </c>
      <c r="C18" s="172">
        <f t="shared" si="2"/>
        <v>0</v>
      </c>
      <c r="D18" s="172">
        <f t="shared" si="2"/>
        <v>0</v>
      </c>
      <c r="E18" s="172">
        <f t="shared" si="2"/>
        <v>0</v>
      </c>
      <c r="F18" s="172">
        <f t="shared" si="2"/>
        <v>0</v>
      </c>
      <c r="G18" s="172">
        <f t="shared" si="2"/>
        <v>0</v>
      </c>
      <c r="H18" s="105">
        <f t="shared" si="2"/>
        <v>0</v>
      </c>
      <c r="I18" s="105">
        <f t="shared" si="2"/>
        <v>0</v>
      </c>
    </row>
    <row r="19" spans="1:9" x14ac:dyDescent="0.25">
      <c r="A19" s="35" t="s">
        <v>746</v>
      </c>
      <c r="B19" s="160">
        <f t="shared" ref="B19:I19" si="3">B10+B18</f>
        <v>0</v>
      </c>
      <c r="C19" s="160">
        <f t="shared" si="3"/>
        <v>0</v>
      </c>
      <c r="D19" s="160">
        <f t="shared" si="3"/>
        <v>0</v>
      </c>
      <c r="E19" s="160">
        <f t="shared" si="3"/>
        <v>0</v>
      </c>
      <c r="F19" s="160">
        <f t="shared" si="3"/>
        <v>0</v>
      </c>
      <c r="G19" s="160">
        <f t="shared" si="3"/>
        <v>0</v>
      </c>
      <c r="H19" s="105">
        <f t="shared" si="3"/>
        <v>0</v>
      </c>
      <c r="I19" s="105">
        <f t="shared" si="3"/>
        <v>0</v>
      </c>
    </row>
    <row r="21" spans="1:9" ht="15.75" customHeight="1" x14ac:dyDescent="0.25">
      <c r="A21" s="1" t="s">
        <v>747</v>
      </c>
      <c r="B21" s="147"/>
      <c r="C21" s="147"/>
      <c r="D21" s="147"/>
      <c r="E21" s="147"/>
      <c r="F21" s="147"/>
      <c r="G21" s="147"/>
    </row>
    <row r="22" spans="1:9" x14ac:dyDescent="0.25">
      <c r="A22" s="151" t="s">
        <v>748</v>
      </c>
      <c r="B22" s="152"/>
      <c r="C22" s="152"/>
      <c r="D22" s="152"/>
      <c r="E22" s="152"/>
      <c r="F22" s="152"/>
      <c r="G22" s="152"/>
    </row>
    <row r="23" spans="1:9" x14ac:dyDescent="0.25">
      <c r="A23" s="86" t="s">
        <v>749</v>
      </c>
      <c r="B23" s="153">
        <v>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>
        <v>0</v>
      </c>
      <c r="I23">
        <v>0</v>
      </c>
    </row>
    <row r="24" spans="1:9" x14ac:dyDescent="0.25">
      <c r="A24" s="86" t="s">
        <v>750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>
        <v>0</v>
      </c>
      <c r="I24">
        <v>0</v>
      </c>
    </row>
    <row r="25" spans="1:9" x14ac:dyDescent="0.25">
      <c r="A25" s="86" t="s">
        <v>751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>
        <v>0</v>
      </c>
      <c r="I25">
        <v>0</v>
      </c>
    </row>
    <row r="26" spans="1:9" x14ac:dyDescent="0.25">
      <c r="A26" s="86" t="s">
        <v>752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>
        <v>0</v>
      </c>
      <c r="I26">
        <v>0</v>
      </c>
    </row>
    <row r="27" spans="1:9" x14ac:dyDescent="0.25">
      <c r="A27" s="163" t="s">
        <v>753</v>
      </c>
      <c r="B27" s="164">
        <v>0</v>
      </c>
      <c r="C27" s="164">
        <v>0</v>
      </c>
      <c r="D27" s="164">
        <v>0</v>
      </c>
      <c r="E27" s="164">
        <v>0</v>
      </c>
      <c r="F27" s="164">
        <v>0</v>
      </c>
      <c r="G27" s="164">
        <v>0</v>
      </c>
      <c r="H27">
        <v>0</v>
      </c>
      <c r="I27">
        <v>0</v>
      </c>
    </row>
    <row r="28" spans="1:9" x14ac:dyDescent="0.25">
      <c r="A28" s="163" t="s">
        <v>754</v>
      </c>
      <c r="B28" s="164">
        <v>0</v>
      </c>
      <c r="C28" s="164">
        <v>0</v>
      </c>
      <c r="D28" s="164">
        <v>0</v>
      </c>
      <c r="E28" s="164">
        <v>0</v>
      </c>
      <c r="F28" s="164">
        <v>0</v>
      </c>
      <c r="G28" s="164">
        <v>0</v>
      </c>
      <c r="H28">
        <v>0</v>
      </c>
      <c r="I28">
        <v>0</v>
      </c>
    </row>
    <row r="29" spans="1:9" x14ac:dyDescent="0.25">
      <c r="A29" s="156" t="s">
        <v>755</v>
      </c>
      <c r="B29" s="172">
        <f t="shared" ref="B29:I29" si="4">SUM(B23:B28)</f>
        <v>0</v>
      </c>
      <c r="C29" s="172">
        <f t="shared" si="4"/>
        <v>0</v>
      </c>
      <c r="D29" s="172">
        <f t="shared" si="4"/>
        <v>0</v>
      </c>
      <c r="E29" s="172">
        <f t="shared" si="4"/>
        <v>0</v>
      </c>
      <c r="F29" s="172">
        <f t="shared" si="4"/>
        <v>0</v>
      </c>
      <c r="G29" s="172">
        <f t="shared" si="4"/>
        <v>0</v>
      </c>
      <c r="H29" s="172">
        <f t="shared" si="4"/>
        <v>0</v>
      </c>
      <c r="I29" s="172">
        <f t="shared" si="4"/>
        <v>0</v>
      </c>
    </row>
    <row r="30" spans="1:9" x14ac:dyDescent="0.25">
      <c r="A30" s="157" t="s">
        <v>756</v>
      </c>
      <c r="B30" s="152"/>
      <c r="C30" s="152"/>
      <c r="D30" s="152"/>
      <c r="E30" s="152"/>
      <c r="F30" s="152"/>
      <c r="G30" s="152"/>
    </row>
    <row r="31" spans="1:9" x14ac:dyDescent="0.25">
      <c r="A31" s="86" t="s">
        <v>757</v>
      </c>
      <c r="B31" s="153">
        <v>0</v>
      </c>
      <c r="C31" s="153">
        <v>0</v>
      </c>
      <c r="D31" s="153">
        <v>0</v>
      </c>
      <c r="E31" s="153">
        <v>0</v>
      </c>
      <c r="F31" s="153">
        <v>0</v>
      </c>
      <c r="G31" s="153">
        <v>0</v>
      </c>
      <c r="H31">
        <v>0</v>
      </c>
      <c r="I31">
        <v>0</v>
      </c>
    </row>
    <row r="32" spans="1:9" x14ac:dyDescent="0.25">
      <c r="A32" s="86" t="s">
        <v>758</v>
      </c>
      <c r="B32" s="153">
        <v>0</v>
      </c>
      <c r="C32" s="153">
        <v>0</v>
      </c>
      <c r="D32" s="153">
        <v>0</v>
      </c>
      <c r="E32" s="153">
        <v>0</v>
      </c>
      <c r="F32" s="153">
        <v>0</v>
      </c>
      <c r="G32" s="153">
        <v>0</v>
      </c>
      <c r="H32">
        <v>0</v>
      </c>
      <c r="I32">
        <v>0</v>
      </c>
    </row>
    <row r="33" spans="1:9" x14ac:dyDescent="0.25">
      <c r="A33" s="86" t="s">
        <v>759</v>
      </c>
      <c r="B33" s="153">
        <v>0</v>
      </c>
      <c r="C33" s="153">
        <v>0</v>
      </c>
      <c r="D33" s="153">
        <v>0</v>
      </c>
      <c r="E33" s="153">
        <v>0</v>
      </c>
      <c r="F33" s="153">
        <v>0</v>
      </c>
      <c r="G33" s="153">
        <v>0</v>
      </c>
      <c r="H33">
        <v>0</v>
      </c>
      <c r="I33">
        <v>0</v>
      </c>
    </row>
    <row r="34" spans="1:9" x14ac:dyDescent="0.25">
      <c r="A34" s="163" t="s">
        <v>760</v>
      </c>
      <c r="B34" s="164">
        <v>0</v>
      </c>
      <c r="C34" s="164">
        <v>0</v>
      </c>
      <c r="D34" s="164">
        <v>0</v>
      </c>
      <c r="E34" s="164">
        <v>0</v>
      </c>
      <c r="F34" s="164">
        <v>0</v>
      </c>
      <c r="G34" s="164">
        <v>0</v>
      </c>
      <c r="H34">
        <v>0</v>
      </c>
      <c r="I34">
        <v>0</v>
      </c>
    </row>
    <row r="35" spans="1:9" x14ac:dyDescent="0.25">
      <c r="A35" s="156" t="s">
        <v>761</v>
      </c>
      <c r="B35" s="172">
        <f t="shared" ref="B35:I35" si="5">SUM(B31:B34)</f>
        <v>0</v>
      </c>
      <c r="C35" s="172">
        <f t="shared" si="5"/>
        <v>0</v>
      </c>
      <c r="D35" s="172">
        <f t="shared" si="5"/>
        <v>0</v>
      </c>
      <c r="E35" s="172">
        <f t="shared" si="5"/>
        <v>0</v>
      </c>
      <c r="F35" s="172">
        <f t="shared" si="5"/>
        <v>0</v>
      </c>
      <c r="G35" s="172">
        <f t="shared" si="5"/>
        <v>0</v>
      </c>
      <c r="H35" s="172">
        <f t="shared" si="5"/>
        <v>0</v>
      </c>
      <c r="I35" s="172">
        <f t="shared" si="5"/>
        <v>0</v>
      </c>
    </row>
    <row r="36" spans="1:9" x14ac:dyDescent="0.25">
      <c r="A36" s="156" t="s">
        <v>762</v>
      </c>
      <c r="B36" s="166">
        <f t="shared" ref="B36:I36" si="6">B29+B35</f>
        <v>0</v>
      </c>
      <c r="C36" s="166">
        <f t="shared" si="6"/>
        <v>0</v>
      </c>
      <c r="D36" s="166">
        <f t="shared" si="6"/>
        <v>0</v>
      </c>
      <c r="E36" s="166">
        <f t="shared" si="6"/>
        <v>0</v>
      </c>
      <c r="F36" s="166">
        <f t="shared" si="6"/>
        <v>0</v>
      </c>
      <c r="G36" s="166">
        <f t="shared" si="6"/>
        <v>0</v>
      </c>
      <c r="H36" s="105">
        <f t="shared" si="6"/>
        <v>0</v>
      </c>
      <c r="I36" s="105">
        <f t="shared" si="6"/>
        <v>0</v>
      </c>
    </row>
    <row r="37" spans="1:9" x14ac:dyDescent="0.25">
      <c r="A37" s="157" t="s">
        <v>763</v>
      </c>
      <c r="B37" s="152"/>
      <c r="C37" s="152"/>
      <c r="D37" s="152"/>
      <c r="E37" s="152"/>
      <c r="F37" s="152"/>
      <c r="G37" s="152"/>
    </row>
    <row r="38" spans="1:9" x14ac:dyDescent="0.25">
      <c r="A38" s="86" t="s">
        <v>764</v>
      </c>
      <c r="B38" s="153">
        <v>0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>
        <v>0</v>
      </c>
      <c r="I38">
        <v>0</v>
      </c>
    </row>
    <row r="39" spans="1:9" x14ac:dyDescent="0.25">
      <c r="A39" s="86" t="s">
        <v>765</v>
      </c>
      <c r="B39" s="153">
        <v>0</v>
      </c>
      <c r="C39" s="153">
        <f t="shared" ref="C39:I39" si="7">B42</f>
        <v>0</v>
      </c>
      <c r="D39" s="153">
        <f t="shared" si="7"/>
        <v>0</v>
      </c>
      <c r="E39" s="153">
        <f t="shared" si="7"/>
        <v>0</v>
      </c>
      <c r="F39" s="153">
        <f t="shared" si="7"/>
        <v>0</v>
      </c>
      <c r="G39" s="153">
        <f t="shared" si="7"/>
        <v>0</v>
      </c>
      <c r="H39" s="153">
        <f t="shared" si="7"/>
        <v>0</v>
      </c>
      <c r="I39" s="153">
        <f t="shared" si="7"/>
        <v>0</v>
      </c>
    </row>
    <row r="40" spans="1:9" x14ac:dyDescent="0.25">
      <c r="A40" s="173" t="s">
        <v>766</v>
      </c>
      <c r="B40" s="174">
        <f>'Income Statement'!B27</f>
        <v>0</v>
      </c>
      <c r="C40" s="174">
        <f>'Income Statement'!C27</f>
        <v>0</v>
      </c>
      <c r="D40" s="174">
        <f>'Income Statement'!D27</f>
        <v>0</v>
      </c>
      <c r="E40" s="174">
        <f>'Income Statement'!E27</f>
        <v>0</v>
      </c>
      <c r="F40" s="174">
        <f>'Income Statement'!F27</f>
        <v>0</v>
      </c>
      <c r="G40" s="174">
        <f>'Income Statement'!G27</f>
        <v>0</v>
      </c>
      <c r="H40" s="159">
        <f>'Income Statement'!H27</f>
        <v>0</v>
      </c>
      <c r="I40" s="159">
        <f>'Income Statement'!I27</f>
        <v>0</v>
      </c>
    </row>
    <row r="41" spans="1:9" x14ac:dyDescent="0.25">
      <c r="A41" s="86" t="s">
        <v>767</v>
      </c>
      <c r="B41" s="153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  <c r="H41">
        <v>0</v>
      </c>
      <c r="I41">
        <v>0</v>
      </c>
    </row>
    <row r="42" spans="1:9" x14ac:dyDescent="0.25">
      <c r="A42" s="86" t="s">
        <v>768</v>
      </c>
      <c r="B42" s="175">
        <f t="shared" ref="B42:I42" si="8">B39+B40-B41</f>
        <v>0</v>
      </c>
      <c r="C42" s="175">
        <f t="shared" si="8"/>
        <v>0</v>
      </c>
      <c r="D42" s="175">
        <f t="shared" si="8"/>
        <v>0</v>
      </c>
      <c r="E42" s="175">
        <f t="shared" si="8"/>
        <v>0</v>
      </c>
      <c r="F42" s="175">
        <f t="shared" si="8"/>
        <v>0</v>
      </c>
      <c r="G42" s="175">
        <f t="shared" si="8"/>
        <v>0</v>
      </c>
      <c r="H42" s="175">
        <f t="shared" si="8"/>
        <v>0</v>
      </c>
      <c r="I42" s="175">
        <f t="shared" si="8"/>
        <v>0</v>
      </c>
    </row>
    <row r="43" spans="1:9" x14ac:dyDescent="0.25">
      <c r="A43" s="86" t="s">
        <v>769</v>
      </c>
      <c r="B43" s="153">
        <v>0</v>
      </c>
      <c r="C43" s="153">
        <v>0</v>
      </c>
      <c r="D43" s="153">
        <v>0</v>
      </c>
      <c r="E43" s="153">
        <v>0</v>
      </c>
      <c r="F43" s="153">
        <v>0</v>
      </c>
      <c r="G43" s="153">
        <v>0</v>
      </c>
      <c r="H43">
        <v>0</v>
      </c>
      <c r="I43">
        <v>0</v>
      </c>
    </row>
    <row r="44" spans="1:9" x14ac:dyDescent="0.25">
      <c r="A44" s="156" t="s">
        <v>770</v>
      </c>
      <c r="B44" s="172">
        <f t="shared" ref="B44:I44" si="9">B38+B42+B43</f>
        <v>0</v>
      </c>
      <c r="C44" s="172">
        <f t="shared" si="9"/>
        <v>0</v>
      </c>
      <c r="D44" s="172">
        <f t="shared" si="9"/>
        <v>0</v>
      </c>
      <c r="E44" s="172">
        <f t="shared" si="9"/>
        <v>0</v>
      </c>
      <c r="F44" s="172">
        <f t="shared" si="9"/>
        <v>0</v>
      </c>
      <c r="G44" s="172">
        <f t="shared" si="9"/>
        <v>0</v>
      </c>
      <c r="H44" s="105">
        <f t="shared" si="9"/>
        <v>0</v>
      </c>
      <c r="I44" s="105">
        <f t="shared" si="9"/>
        <v>0</v>
      </c>
    </row>
    <row r="45" spans="1:9" x14ac:dyDescent="0.25">
      <c r="A45" s="35" t="s">
        <v>771</v>
      </c>
      <c r="B45" s="166">
        <f t="shared" ref="B45:I45" si="10">B36+B44</f>
        <v>0</v>
      </c>
      <c r="C45" s="166">
        <f t="shared" si="10"/>
        <v>0</v>
      </c>
      <c r="D45" s="166">
        <f t="shared" si="10"/>
        <v>0</v>
      </c>
      <c r="E45" s="166">
        <f t="shared" si="10"/>
        <v>0</v>
      </c>
      <c r="F45" s="166">
        <f t="shared" si="10"/>
        <v>0</v>
      </c>
      <c r="G45" s="166">
        <f t="shared" si="10"/>
        <v>0</v>
      </c>
      <c r="H45" s="105">
        <f t="shared" si="10"/>
        <v>0</v>
      </c>
      <c r="I45" s="105">
        <f t="shared" si="10"/>
        <v>0</v>
      </c>
    </row>
    <row r="47" spans="1:9" x14ac:dyDescent="0.25">
      <c r="A47" s="41" t="s">
        <v>230</v>
      </c>
      <c r="B47" s="176" t="str">
        <f t="shared" ref="B47:I47" si="11">IF(B19=B45,"✓ Balanced","✗ Out of Balance")</f>
        <v>✓ Balanced</v>
      </c>
      <c r="C47" s="176" t="str">
        <f t="shared" si="11"/>
        <v>✓ Balanced</v>
      </c>
      <c r="D47" s="176" t="str">
        <f t="shared" si="11"/>
        <v>✓ Balanced</v>
      </c>
      <c r="E47" s="176" t="str">
        <f t="shared" si="11"/>
        <v>✓ Balanced</v>
      </c>
      <c r="F47" s="176" t="str">
        <f t="shared" si="11"/>
        <v>✓ Balanced</v>
      </c>
      <c r="G47" s="176" t="str">
        <f t="shared" si="11"/>
        <v>✓ Balanced</v>
      </c>
      <c r="H47" s="176" t="str">
        <f t="shared" si="11"/>
        <v>✓ Balanced</v>
      </c>
      <c r="I47" s="176" t="str">
        <f t="shared" si="11"/>
        <v>✓ Balanced</v>
      </c>
    </row>
    <row r="48" spans="1:9" x14ac:dyDescent="0.25">
      <c r="A48" t="s">
        <v>772</v>
      </c>
      <c r="B48" s="105">
        <f t="shared" ref="B48:I48" si="12">B19-B45</f>
        <v>0</v>
      </c>
      <c r="C48" s="105">
        <f t="shared" si="12"/>
        <v>0</v>
      </c>
      <c r="D48" s="105">
        <f t="shared" si="12"/>
        <v>0</v>
      </c>
      <c r="E48" s="105">
        <f t="shared" si="12"/>
        <v>0</v>
      </c>
      <c r="F48" s="105">
        <f t="shared" si="12"/>
        <v>0</v>
      </c>
      <c r="G48" s="105">
        <f t="shared" si="12"/>
        <v>0</v>
      </c>
      <c r="H48" s="105">
        <f t="shared" si="12"/>
        <v>0</v>
      </c>
      <c r="I48" s="105">
        <f t="shared" si="12"/>
        <v>0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tabSelected="1" zoomScaleNormal="100" workbookViewId="0">
      <pane ySplit="3" topLeftCell="A4" activePane="bottomLeft" state="frozen"/>
      <selection pane="bottomLeft" activeCell="C34" sqref="C34"/>
    </sheetView>
  </sheetViews>
  <sheetFormatPr defaultColWidth="8.5703125" defaultRowHeight="15" x14ac:dyDescent="0.25"/>
  <cols>
    <col min="1" max="1" width="30.42578125" customWidth="1"/>
    <col min="2" max="7" width="17.140625" customWidth="1"/>
  </cols>
  <sheetData>
    <row r="1" spans="1:9" ht="18.75" customHeight="1" x14ac:dyDescent="0.3">
      <c r="A1" s="146" t="s">
        <v>773</v>
      </c>
      <c r="B1" s="147"/>
      <c r="C1" s="147"/>
      <c r="D1" s="147"/>
      <c r="E1" s="147"/>
      <c r="F1" s="147"/>
      <c r="G1" s="147"/>
    </row>
    <row r="2" spans="1:9" x14ac:dyDescent="0.25">
      <c r="A2" s="148" t="s">
        <v>694</v>
      </c>
    </row>
    <row r="3" spans="1:9" x14ac:dyDescent="0.25">
      <c r="A3" s="149" t="s">
        <v>695</v>
      </c>
      <c r="B3" s="150" t="s">
        <v>542</v>
      </c>
      <c r="C3" s="150" t="s">
        <v>543</v>
      </c>
      <c r="D3" s="150" t="s">
        <v>544</v>
      </c>
      <c r="E3" s="150" t="s">
        <v>545</v>
      </c>
      <c r="F3" s="150" t="s">
        <v>546</v>
      </c>
      <c r="G3" s="150" t="s">
        <v>547</v>
      </c>
      <c r="H3" s="150" t="s">
        <v>548</v>
      </c>
      <c r="I3" s="150" t="s">
        <v>549</v>
      </c>
    </row>
    <row r="4" spans="1:9" ht="15.75" customHeight="1" x14ac:dyDescent="0.25">
      <c r="A4" s="1" t="s">
        <v>774</v>
      </c>
      <c r="B4" s="147"/>
      <c r="C4" s="147"/>
      <c r="D4" s="147"/>
      <c r="E4" s="147"/>
      <c r="F4" s="147"/>
      <c r="G4" s="147"/>
    </row>
    <row r="5" spans="1:9" x14ac:dyDescent="0.25">
      <c r="A5" s="173" t="s">
        <v>775</v>
      </c>
      <c r="B5" s="174">
        <f>'Income Statement'!B27</f>
        <v>0</v>
      </c>
      <c r="C5" s="174">
        <f>'Income Statement'!C27</f>
        <v>0</v>
      </c>
      <c r="D5" s="174">
        <f>'Income Statement'!D27</f>
        <v>0</v>
      </c>
      <c r="E5" s="174">
        <f>'Income Statement'!E27</f>
        <v>0</v>
      </c>
      <c r="F5" s="174">
        <f>'Income Statement'!F27</f>
        <v>0</v>
      </c>
      <c r="G5" s="174">
        <f>'Income Statement'!G27</f>
        <v>0</v>
      </c>
      <c r="H5" s="159">
        <f>'Income Statement'!H27</f>
        <v>0</v>
      </c>
      <c r="I5" s="159">
        <f>'Income Statement'!I27</f>
        <v>0</v>
      </c>
    </row>
    <row r="6" spans="1:9" x14ac:dyDescent="0.25">
      <c r="A6" s="173" t="s">
        <v>776</v>
      </c>
      <c r="B6" s="174">
        <f>'Income Statement'!B14</f>
        <v>0</v>
      </c>
      <c r="C6" s="174">
        <f>'Income Statement'!C14</f>
        <v>0</v>
      </c>
      <c r="D6" s="174">
        <f>'Income Statement'!D14</f>
        <v>0</v>
      </c>
      <c r="E6" s="174">
        <f>'Income Statement'!E14</f>
        <v>0</v>
      </c>
      <c r="F6" s="174">
        <f>'Income Statement'!F14</f>
        <v>0</v>
      </c>
      <c r="G6" s="174">
        <f>'Income Statement'!G14</f>
        <v>0</v>
      </c>
      <c r="H6">
        <f>'Income Statement'!H14</f>
        <v>0</v>
      </c>
      <c r="I6">
        <f>'Income Statement'!I14</f>
        <v>0</v>
      </c>
    </row>
    <row r="7" spans="1:9" x14ac:dyDescent="0.25">
      <c r="A7" s="86" t="s">
        <v>777</v>
      </c>
      <c r="B7" s="153">
        <v>0</v>
      </c>
      <c r="C7" s="153">
        <v>0</v>
      </c>
      <c r="D7" s="153">
        <v>0</v>
      </c>
      <c r="E7" s="153">
        <f>'Income Statement'!E5*Assumptions!E47</f>
        <v>0</v>
      </c>
      <c r="F7" s="153">
        <f>'Income Statement'!F5*Assumptions!E47</f>
        <v>0</v>
      </c>
      <c r="G7" s="153">
        <f>'Income Statement'!G5*Assumptions!E47</f>
        <v>0</v>
      </c>
      <c r="H7">
        <f>'Income Statement'!H5*Assumptions!E47</f>
        <v>0</v>
      </c>
      <c r="I7">
        <f>'Income Statement'!I5*Assumptions!E47</f>
        <v>0</v>
      </c>
    </row>
    <row r="8" spans="1:9" x14ac:dyDescent="0.25">
      <c r="A8" s="177" t="s">
        <v>778</v>
      </c>
      <c r="B8" s="178">
        <v>0</v>
      </c>
      <c r="C8" s="178">
        <f>-('Balance Sheet'!C7-'Balance Sheet'!B7)</f>
        <v>0</v>
      </c>
      <c r="D8" s="178">
        <f>-('Balance Sheet'!D7-'Balance Sheet'!C7)</f>
        <v>0</v>
      </c>
      <c r="E8" s="178">
        <f>-('Balance Sheet'!E7-'Balance Sheet'!D7)</f>
        <v>0</v>
      </c>
      <c r="F8" s="178">
        <f>-('Balance Sheet'!F7-'Balance Sheet'!E7)</f>
        <v>0</v>
      </c>
      <c r="G8" s="178">
        <f>-('Balance Sheet'!G7-'Balance Sheet'!F7)</f>
        <v>0</v>
      </c>
      <c r="H8">
        <f>-('Balance Sheet'!H7-'Balance Sheet'!G7)</f>
        <v>0</v>
      </c>
      <c r="I8">
        <f>-('Balance Sheet'!I7-'Balance Sheet'!H7)</f>
        <v>0</v>
      </c>
    </row>
    <row r="9" spans="1:9" x14ac:dyDescent="0.25">
      <c r="A9" s="177" t="s">
        <v>779</v>
      </c>
      <c r="B9" s="178">
        <v>0</v>
      </c>
      <c r="C9" s="178">
        <f>'Balance Sheet'!C23-'Balance Sheet'!B23</f>
        <v>0</v>
      </c>
      <c r="D9" s="178">
        <f>'Balance Sheet'!D23-'Balance Sheet'!C23</f>
        <v>0</v>
      </c>
      <c r="E9" s="178">
        <f>'Balance Sheet'!E23-'Balance Sheet'!D23</f>
        <v>0</v>
      </c>
      <c r="F9" s="178">
        <f>'Balance Sheet'!F23-'Balance Sheet'!E23</f>
        <v>0</v>
      </c>
      <c r="G9" s="178">
        <f>'Balance Sheet'!G23-'Balance Sheet'!F23</f>
        <v>0</v>
      </c>
      <c r="H9">
        <f>'Balance Sheet'!H23-'Balance Sheet'!G23</f>
        <v>0</v>
      </c>
      <c r="I9">
        <f>'Balance Sheet'!I23-'Balance Sheet'!H23</f>
        <v>0</v>
      </c>
    </row>
    <row r="10" spans="1:9" x14ac:dyDescent="0.25">
      <c r="A10" s="35" t="s">
        <v>780</v>
      </c>
      <c r="B10" s="160">
        <f t="shared" ref="B10:I10" si="0">SUM(B5:B9)</f>
        <v>0</v>
      </c>
      <c r="C10" s="160">
        <f t="shared" si="0"/>
        <v>0</v>
      </c>
      <c r="D10" s="160">
        <f t="shared" si="0"/>
        <v>0</v>
      </c>
      <c r="E10" s="160">
        <f t="shared" si="0"/>
        <v>0</v>
      </c>
      <c r="F10" s="160">
        <f t="shared" si="0"/>
        <v>0</v>
      </c>
      <c r="G10" s="160">
        <f t="shared" si="0"/>
        <v>0</v>
      </c>
      <c r="H10" s="160">
        <f t="shared" si="0"/>
        <v>0</v>
      </c>
      <c r="I10" s="160">
        <f t="shared" si="0"/>
        <v>0</v>
      </c>
    </row>
    <row r="11" spans="1:9" ht="15.75" customHeight="1" x14ac:dyDescent="0.25">
      <c r="A11" s="1" t="s">
        <v>781</v>
      </c>
      <c r="B11" s="147"/>
      <c r="C11" s="147"/>
      <c r="D11" s="147"/>
      <c r="E11" s="147"/>
      <c r="F11" s="147"/>
      <c r="G11" s="147"/>
    </row>
    <row r="12" spans="1:9" x14ac:dyDescent="0.25">
      <c r="A12" s="86" t="s">
        <v>782</v>
      </c>
      <c r="B12" s="153">
        <v>0</v>
      </c>
      <c r="C12" s="153">
        <v>0</v>
      </c>
      <c r="D12" s="153">
        <v>0</v>
      </c>
      <c r="E12" s="174">
        <f>-'Income Statement'!E5*Assumptions!E26</f>
        <v>0</v>
      </c>
      <c r="F12" s="174">
        <f>-'Income Statement'!F5*Assumptions!F35</f>
        <v>0</v>
      </c>
      <c r="G12" s="174">
        <f>-'Income Statement'!G5*Assumptions!G35</f>
        <v>0</v>
      </c>
      <c r="H12" s="174">
        <f>-'Income Statement'!H5*Assumptions!H35</f>
        <v>0</v>
      </c>
      <c r="I12" s="174">
        <f>-'Income Statement'!I5*Assumptions!I35</f>
        <v>0</v>
      </c>
    </row>
    <row r="13" spans="1:9" x14ac:dyDescent="0.25">
      <c r="A13" s="86" t="s">
        <v>783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>
        <v>0</v>
      </c>
      <c r="I13">
        <v>0</v>
      </c>
    </row>
    <row r="14" spans="1:9" x14ac:dyDescent="0.25">
      <c r="A14" s="35" t="s">
        <v>784</v>
      </c>
      <c r="B14" s="160">
        <f t="shared" ref="B14:I14" si="1">SUM(B12:B13)</f>
        <v>0</v>
      </c>
      <c r="C14" s="160">
        <f t="shared" si="1"/>
        <v>0</v>
      </c>
      <c r="D14" s="160">
        <f t="shared" si="1"/>
        <v>0</v>
      </c>
      <c r="E14" s="160">
        <f t="shared" si="1"/>
        <v>0</v>
      </c>
      <c r="F14" s="160">
        <f t="shared" si="1"/>
        <v>0</v>
      </c>
      <c r="G14" s="160">
        <f t="shared" si="1"/>
        <v>0</v>
      </c>
      <c r="H14" s="160">
        <f t="shared" si="1"/>
        <v>0</v>
      </c>
      <c r="I14" s="160">
        <f t="shared" si="1"/>
        <v>0</v>
      </c>
    </row>
    <row r="15" spans="1:9" ht="15.75" customHeight="1" x14ac:dyDescent="0.25">
      <c r="A15" s="1" t="s">
        <v>785</v>
      </c>
      <c r="B15" s="147"/>
      <c r="C15" s="147"/>
      <c r="D15" s="147"/>
      <c r="E15" s="147"/>
      <c r="F15" s="147"/>
      <c r="G15" s="147"/>
    </row>
    <row r="16" spans="1:9" x14ac:dyDescent="0.25">
      <c r="A16" s="86" t="s">
        <v>786</v>
      </c>
      <c r="B16" s="153">
        <v>0</v>
      </c>
      <c r="C16" s="153">
        <v>0</v>
      </c>
      <c r="D16" s="153">
        <v>0</v>
      </c>
      <c r="E16" s="153">
        <v>0</v>
      </c>
      <c r="F16" s="153">
        <v>0</v>
      </c>
      <c r="G16" s="153">
        <v>0</v>
      </c>
      <c r="H16">
        <v>0</v>
      </c>
      <c r="I16">
        <v>0</v>
      </c>
    </row>
    <row r="17" spans="1:9" x14ac:dyDescent="0.25">
      <c r="A17" s="86" t="s">
        <v>787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>
        <v>0</v>
      </c>
      <c r="I17">
        <v>0</v>
      </c>
    </row>
    <row r="18" spans="1:9" x14ac:dyDescent="0.25">
      <c r="A18" s="173" t="s">
        <v>788</v>
      </c>
      <c r="B18" s="174">
        <f>-'Balance Sheet'!B41</f>
        <v>0</v>
      </c>
      <c r="C18" s="174">
        <f>-'Balance Sheet'!C41</f>
        <v>0</v>
      </c>
      <c r="D18" s="174">
        <f>-'Balance Sheet'!D41</f>
        <v>0</v>
      </c>
      <c r="E18" s="174">
        <f>-'Balance Sheet'!E41</f>
        <v>0</v>
      </c>
      <c r="F18" s="174">
        <f>-'Balance Sheet'!F41</f>
        <v>0</v>
      </c>
      <c r="G18" s="174">
        <f>-'Balance Sheet'!G41</f>
        <v>0</v>
      </c>
      <c r="H18">
        <f>-'Balance Sheet'!H41</f>
        <v>0</v>
      </c>
      <c r="I18">
        <f>-'Balance Sheet'!I41</f>
        <v>0</v>
      </c>
    </row>
    <row r="19" spans="1:9" x14ac:dyDescent="0.25">
      <c r="A19" s="35" t="s">
        <v>789</v>
      </c>
      <c r="B19" s="160">
        <f t="shared" ref="B19:I19" si="2">SUM(B16:B18)</f>
        <v>0</v>
      </c>
      <c r="C19" s="160">
        <f t="shared" si="2"/>
        <v>0</v>
      </c>
      <c r="D19" s="160">
        <f t="shared" si="2"/>
        <v>0</v>
      </c>
      <c r="E19" s="160">
        <f t="shared" si="2"/>
        <v>0</v>
      </c>
      <c r="F19" s="160">
        <f t="shared" si="2"/>
        <v>0</v>
      </c>
      <c r="G19" s="160">
        <f t="shared" si="2"/>
        <v>0</v>
      </c>
      <c r="H19" s="160">
        <f t="shared" si="2"/>
        <v>0</v>
      </c>
      <c r="I19" s="160">
        <f t="shared" si="2"/>
        <v>0</v>
      </c>
    </row>
    <row r="20" spans="1:9" x14ac:dyDescent="0.25">
      <c r="A20" s="151" t="s">
        <v>790</v>
      </c>
      <c r="B20" s="152"/>
      <c r="C20" s="152"/>
      <c r="D20" s="152"/>
      <c r="E20" s="152"/>
      <c r="F20" s="152"/>
      <c r="G20" s="152"/>
    </row>
    <row r="21" spans="1:9" x14ac:dyDescent="0.25">
      <c r="A21" s="173" t="s">
        <v>791</v>
      </c>
      <c r="B21" s="153">
        <v>0</v>
      </c>
      <c r="C21" s="174">
        <f>'Cash Flow Statement'!B23</f>
        <v>0</v>
      </c>
      <c r="D21" s="174">
        <f>'Balance Sheet'!C6</f>
        <v>0</v>
      </c>
      <c r="E21" s="174">
        <f>'Balance Sheet'!D6</f>
        <v>0</v>
      </c>
      <c r="F21" s="174">
        <f>'Balance Sheet'!E6</f>
        <v>0</v>
      </c>
      <c r="G21" s="174">
        <f>'Balance Sheet'!F6</f>
        <v>0</v>
      </c>
      <c r="H21" s="105">
        <f>'Balance Sheet'!G6</f>
        <v>0</v>
      </c>
      <c r="I21">
        <f>'Balance Sheet'!H6</f>
        <v>0</v>
      </c>
    </row>
    <row r="22" spans="1:9" x14ac:dyDescent="0.25">
      <c r="A22" t="s">
        <v>792</v>
      </c>
      <c r="B22" s="105">
        <f t="shared" ref="B22:I22" si="3">B10+B14+B19</f>
        <v>0</v>
      </c>
      <c r="C22" s="105">
        <f t="shared" si="3"/>
        <v>0</v>
      </c>
      <c r="D22" s="105">
        <f t="shared" si="3"/>
        <v>0</v>
      </c>
      <c r="E22" s="105">
        <f t="shared" si="3"/>
        <v>0</v>
      </c>
      <c r="F22" s="105">
        <f t="shared" si="3"/>
        <v>0</v>
      </c>
      <c r="G22" s="105">
        <f t="shared" si="3"/>
        <v>0</v>
      </c>
      <c r="H22" s="105">
        <f t="shared" si="3"/>
        <v>0</v>
      </c>
      <c r="I22" s="105">
        <f t="shared" si="3"/>
        <v>0</v>
      </c>
    </row>
    <row r="23" spans="1:9" x14ac:dyDescent="0.25">
      <c r="A23" t="s">
        <v>793</v>
      </c>
      <c r="B23" s="105">
        <f t="shared" ref="B23:I23" si="4">B21+B22</f>
        <v>0</v>
      </c>
      <c r="C23" s="105">
        <f t="shared" si="4"/>
        <v>0</v>
      </c>
      <c r="D23" s="105">
        <f t="shared" si="4"/>
        <v>0</v>
      </c>
      <c r="E23" s="105">
        <f t="shared" si="4"/>
        <v>0</v>
      </c>
      <c r="F23" s="105">
        <f t="shared" si="4"/>
        <v>0</v>
      </c>
      <c r="G23" s="105">
        <f t="shared" si="4"/>
        <v>0</v>
      </c>
      <c r="H23" s="105">
        <f t="shared" si="4"/>
        <v>0</v>
      </c>
      <c r="I23" s="105">
        <f t="shared" si="4"/>
        <v>0</v>
      </c>
    </row>
    <row r="24" spans="1:9" x14ac:dyDescent="0.25">
      <c r="A24" s="35" t="s">
        <v>794</v>
      </c>
      <c r="B24" s="160">
        <f t="shared" ref="B24:I24" si="5">B10+B12</f>
        <v>0</v>
      </c>
      <c r="C24" s="160">
        <f t="shared" si="5"/>
        <v>0</v>
      </c>
      <c r="D24" s="160">
        <f t="shared" si="5"/>
        <v>0</v>
      </c>
      <c r="E24" s="160">
        <f t="shared" si="5"/>
        <v>0</v>
      </c>
      <c r="F24" s="160">
        <f t="shared" si="5"/>
        <v>0</v>
      </c>
      <c r="G24" s="160">
        <f t="shared" si="5"/>
        <v>0</v>
      </c>
      <c r="H24" s="105">
        <f t="shared" si="5"/>
        <v>0</v>
      </c>
      <c r="I24" s="105">
        <f t="shared" si="5"/>
        <v>0</v>
      </c>
    </row>
    <row r="25" spans="1:9" x14ac:dyDescent="0.25">
      <c r="A25" t="s">
        <v>795</v>
      </c>
      <c r="B25" s="154" t="str">
        <f>IF('Income Statement'!B5=0,"-",B24/'Income Statement'!B5)</f>
        <v>-</v>
      </c>
      <c r="C25" s="154" t="str">
        <f>IF('Income Statement'!C5=0,"-",C24/'Income Statement'!C5)</f>
        <v>-</v>
      </c>
      <c r="D25" s="154" t="str">
        <f>IF('Income Statement'!D5=0,"-",D24/'Income Statement'!D5)</f>
        <v>-</v>
      </c>
      <c r="E25" s="154" t="str">
        <f>IF('Income Statement'!E5=0,"-",E24/'Income Statement'!E5)</f>
        <v>-</v>
      </c>
      <c r="F25" s="154" t="str">
        <f>IF('Income Statement'!F5=0,"-",F24/'Income Statement'!F5)</f>
        <v>-</v>
      </c>
      <c r="G25" s="154" t="str">
        <f>IF('Income Statement'!G5=0,"-",G24/'Income Statement'!G5)</f>
        <v>-</v>
      </c>
      <c r="H25" t="str">
        <f>IF('Income Statement'!H5=0,"-",H24/'Income Statement'!H5)</f>
        <v>-</v>
      </c>
      <c r="I25" t="str">
        <f>IF('Income Statement'!I5=0,"-",I24/'Income Statement'!I5)</f>
        <v>-</v>
      </c>
    </row>
    <row r="26" spans="1:9" x14ac:dyDescent="0.25">
      <c r="A26" s="41" t="s">
        <v>919</v>
      </c>
      <c r="B26" s="41" t="str">
        <f>IF(B23='Balance Sheet'!B6,"✓ Tied","✗ Gap: "&amp;TEXT(B23-'Balance Sheet'!B6,"0.0"))</f>
        <v>✓ Tied</v>
      </c>
      <c r="C26" s="41" t="str">
        <f>IF(C23='Balance Sheet'!C6,"✓ Tied","✗ Gap: "&amp;TEXT(C23-'Balance Sheet'!C6,"0.0"))</f>
        <v>✓ Tied</v>
      </c>
      <c r="D26" s="41" t="str">
        <f>IF(D23='Balance Sheet'!D6,"✓ Tied","✗ Gap: "&amp;TEXT(D23-'Balance Sheet'!D6,"0.0"))</f>
        <v>✓ Tied</v>
      </c>
      <c r="E26" s="41" t="str">
        <f>IF(E23='Balance Sheet'!E6,"✓ Tied","✗ Gap: "&amp;TEXT(E23-'Balance Sheet'!E6,"0.0"))</f>
        <v>✓ Tied</v>
      </c>
      <c r="F26" s="41" t="str">
        <f>IF(F23='Balance Sheet'!F6,"✓ Tied","✗ Gap: "&amp;TEXT(F23-'Balance Sheet'!F6,"0.0"))</f>
        <v>✓ Tied</v>
      </c>
      <c r="G26" s="41" t="str">
        <f>IF(G23='Balance Sheet'!G6,"✓ Tied","✗ Gap: "&amp;TEXT(G23-'Balance Sheet'!G6,"0.0"))</f>
        <v>✓ Tied</v>
      </c>
      <c r="H26" s="41" t="str">
        <f>IF(H23='Balance Sheet'!H6,"✓ Tied","✗ Gap: "&amp;TEXT(H23-'Balance Sheet'!H6,"0.0"))</f>
        <v>✓ Tied</v>
      </c>
      <c r="I26" s="41" t="str">
        <f>IF(I23='Balance Sheet'!I6,"✓ Tied","✗ Gap: "&amp;TEXT(I23-'Balance Sheet'!I6,"0.0"))</f>
        <v>✓ Tied</v>
      </c>
    </row>
    <row r="27" spans="1:9" x14ac:dyDescent="0.25">
      <c r="A27" s="218" t="s">
        <v>920</v>
      </c>
      <c r="B27" s="105">
        <f>B23-'Balance Sheet'!B6</f>
        <v>0</v>
      </c>
      <c r="C27" s="105">
        <f>C23-'Balance Sheet'!C6</f>
        <v>0</v>
      </c>
      <c r="D27" s="105">
        <f>D23-'Balance Sheet'!D6</f>
        <v>0</v>
      </c>
      <c r="E27" s="105">
        <f>E23-'Balance Sheet'!E6</f>
        <v>0</v>
      </c>
      <c r="F27" s="105">
        <f>F23-'Balance Sheet'!F6</f>
        <v>0</v>
      </c>
      <c r="G27" s="105">
        <f>G23-'Balance Sheet'!G6</f>
        <v>0</v>
      </c>
      <c r="H27" s="105">
        <f>H23-'Balance Sheet'!H6</f>
        <v>0</v>
      </c>
      <c r="I27" s="105">
        <f>I23-'Balance Sheet'!I6</f>
        <v>0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zoomScaleNormal="100" workbookViewId="0">
      <pane ySplit="3" topLeftCell="A4" activePane="bottomLeft" state="frozen"/>
      <selection pane="bottomLeft" activeCell="K11" sqref="K11"/>
    </sheetView>
  </sheetViews>
  <sheetFormatPr defaultColWidth="8.5703125" defaultRowHeight="15" x14ac:dyDescent="0.25"/>
  <cols>
    <col min="1" max="1" width="36" customWidth="1"/>
    <col min="2" max="9" width="15.28515625" customWidth="1"/>
  </cols>
  <sheetData>
    <row r="1" spans="1:9" ht="15.75" customHeight="1" x14ac:dyDescent="0.25">
      <c r="A1" s="227" t="s">
        <v>796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179" t="s">
        <v>797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25">
      <c r="A3" s="41" t="s">
        <v>798</v>
      </c>
      <c r="B3" s="180" t="s">
        <v>542</v>
      </c>
      <c r="C3" s="180" t="s">
        <v>543</v>
      </c>
      <c r="D3" s="180" t="s">
        <v>544</v>
      </c>
      <c r="E3" s="180" t="s">
        <v>545</v>
      </c>
      <c r="F3" s="180" t="s">
        <v>546</v>
      </c>
      <c r="G3" s="180" t="s">
        <v>547</v>
      </c>
      <c r="H3" s="180" t="s">
        <v>548</v>
      </c>
      <c r="I3" s="180" t="s">
        <v>549</v>
      </c>
    </row>
    <row r="4" spans="1:9" x14ac:dyDescent="0.25">
      <c r="A4" s="24" t="s">
        <v>799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t="s">
        <v>800</v>
      </c>
      <c r="B5" s="105">
        <f>'Balance Sheet'!B12</f>
        <v>0</v>
      </c>
      <c r="C5" s="105">
        <f t="shared" ref="C5:I5" si="0">B8</f>
        <v>0</v>
      </c>
      <c r="D5" s="105">
        <f t="shared" si="0"/>
        <v>0</v>
      </c>
      <c r="E5" s="105">
        <f t="shared" si="0"/>
        <v>0</v>
      </c>
      <c r="F5" s="105">
        <f t="shared" si="0"/>
        <v>0</v>
      </c>
      <c r="G5" s="105">
        <f t="shared" si="0"/>
        <v>0</v>
      </c>
      <c r="H5" s="105">
        <f t="shared" si="0"/>
        <v>0</v>
      </c>
      <c r="I5" s="105">
        <f t="shared" si="0"/>
        <v>0</v>
      </c>
    </row>
    <row r="6" spans="1:9" x14ac:dyDescent="0.25">
      <c r="A6" s="86" t="s">
        <v>801</v>
      </c>
      <c r="B6" s="153"/>
      <c r="C6" s="153"/>
      <c r="D6" s="153"/>
      <c r="E6" s="153"/>
      <c r="F6" s="153"/>
      <c r="G6" s="153"/>
      <c r="H6" s="153"/>
      <c r="I6" s="153"/>
    </row>
    <row r="7" spans="1:9" x14ac:dyDescent="0.25">
      <c r="A7" s="86" t="s">
        <v>802</v>
      </c>
      <c r="B7" s="153"/>
      <c r="C7" s="153"/>
      <c r="D7" s="153"/>
      <c r="E7" s="153"/>
      <c r="F7" s="153"/>
      <c r="G7" s="153"/>
      <c r="H7" s="153"/>
      <c r="I7" s="153"/>
    </row>
    <row r="8" spans="1:9" x14ac:dyDescent="0.25">
      <c r="A8" s="181" t="s">
        <v>803</v>
      </c>
      <c r="B8" s="182">
        <f t="shared" ref="B8:I8" si="1">B5+B6+B7</f>
        <v>0</v>
      </c>
      <c r="C8" s="182">
        <f t="shared" si="1"/>
        <v>0</v>
      </c>
      <c r="D8" s="182">
        <f t="shared" si="1"/>
        <v>0</v>
      </c>
      <c r="E8" s="182">
        <f t="shared" si="1"/>
        <v>0</v>
      </c>
      <c r="F8" s="182">
        <f t="shared" si="1"/>
        <v>0</v>
      </c>
      <c r="G8" s="182">
        <f t="shared" si="1"/>
        <v>0</v>
      </c>
      <c r="H8" s="182">
        <f t="shared" si="1"/>
        <v>0</v>
      </c>
      <c r="I8" s="182">
        <f t="shared" si="1"/>
        <v>0</v>
      </c>
    </row>
    <row r="9" spans="1:9" x14ac:dyDescent="0.25">
      <c r="A9" t="s">
        <v>804</v>
      </c>
      <c r="B9" s="105">
        <f>'Balance Sheet'!B13</f>
        <v>0</v>
      </c>
      <c r="C9" s="105">
        <f t="shared" ref="C9:I9" si="2">B12</f>
        <v>0</v>
      </c>
      <c r="D9" s="105">
        <f t="shared" si="2"/>
        <v>0</v>
      </c>
      <c r="E9" s="105">
        <f t="shared" si="2"/>
        <v>0</v>
      </c>
      <c r="F9" s="105">
        <f t="shared" si="2"/>
        <v>0</v>
      </c>
      <c r="G9" s="105">
        <f t="shared" si="2"/>
        <v>0</v>
      </c>
      <c r="H9" s="105">
        <f t="shared" si="2"/>
        <v>0</v>
      </c>
      <c r="I9" s="105">
        <f t="shared" si="2"/>
        <v>0</v>
      </c>
    </row>
    <row r="10" spans="1:9" x14ac:dyDescent="0.25">
      <c r="A10" s="86" t="s">
        <v>805</v>
      </c>
      <c r="B10" s="153"/>
      <c r="C10" s="153"/>
      <c r="D10" s="153"/>
      <c r="E10" s="153"/>
      <c r="F10" s="153"/>
      <c r="G10" s="153"/>
      <c r="H10" s="153"/>
      <c r="I10" s="153"/>
    </row>
    <row r="11" spans="1:9" x14ac:dyDescent="0.25">
      <c r="A11" s="86" t="s">
        <v>806</v>
      </c>
      <c r="B11" s="153"/>
      <c r="C11" s="153"/>
      <c r="D11" s="153"/>
      <c r="E11" s="153"/>
      <c r="F11" s="153"/>
      <c r="G11" s="153"/>
      <c r="H11" s="153"/>
      <c r="I11" s="153"/>
    </row>
    <row r="12" spans="1:9" x14ac:dyDescent="0.25">
      <c r="A12" s="181" t="s">
        <v>807</v>
      </c>
      <c r="B12" s="182">
        <f t="shared" ref="B12:I12" si="3">B9+B10+B11</f>
        <v>0</v>
      </c>
      <c r="C12" s="182">
        <f t="shared" si="3"/>
        <v>0</v>
      </c>
      <c r="D12" s="182">
        <f t="shared" si="3"/>
        <v>0</v>
      </c>
      <c r="E12" s="182">
        <f t="shared" si="3"/>
        <v>0</v>
      </c>
      <c r="F12" s="182">
        <f t="shared" si="3"/>
        <v>0</v>
      </c>
      <c r="G12" s="182">
        <f t="shared" si="3"/>
        <v>0</v>
      </c>
      <c r="H12" s="182">
        <f t="shared" si="3"/>
        <v>0</v>
      </c>
      <c r="I12" s="182">
        <f t="shared" si="3"/>
        <v>0</v>
      </c>
    </row>
    <row r="13" spans="1:9" x14ac:dyDescent="0.25">
      <c r="A13" s="35" t="s">
        <v>808</v>
      </c>
      <c r="B13" s="160">
        <f t="shared" ref="B13:I13" si="4">B8+B12</f>
        <v>0</v>
      </c>
      <c r="C13" s="160">
        <f t="shared" si="4"/>
        <v>0</v>
      </c>
      <c r="D13" s="160">
        <f t="shared" si="4"/>
        <v>0</v>
      </c>
      <c r="E13" s="160">
        <f t="shared" si="4"/>
        <v>0</v>
      </c>
      <c r="F13" s="160">
        <f t="shared" si="4"/>
        <v>0</v>
      </c>
      <c r="G13" s="160">
        <f t="shared" si="4"/>
        <v>0</v>
      </c>
      <c r="H13" s="160">
        <f t="shared" si="4"/>
        <v>0</v>
      </c>
      <c r="I13" s="160">
        <f t="shared" si="4"/>
        <v>0</v>
      </c>
    </row>
    <row r="15" spans="1:9" x14ac:dyDescent="0.25">
      <c r="A15" s="42" t="s">
        <v>809</v>
      </c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183" t="s">
        <v>810</v>
      </c>
      <c r="B16" s="184">
        <f t="shared" ref="B16:I16" si="5">-B10</f>
        <v>0</v>
      </c>
      <c r="C16" s="184">
        <f t="shared" si="5"/>
        <v>0</v>
      </c>
      <c r="D16" s="184">
        <f t="shared" si="5"/>
        <v>0</v>
      </c>
      <c r="E16" s="184">
        <f t="shared" si="5"/>
        <v>0</v>
      </c>
      <c r="F16" s="184">
        <f t="shared" si="5"/>
        <v>0</v>
      </c>
      <c r="G16" s="184">
        <f t="shared" si="5"/>
        <v>0</v>
      </c>
      <c r="H16" s="184">
        <f t="shared" si="5"/>
        <v>0</v>
      </c>
      <c r="I16" s="184">
        <f t="shared" si="5"/>
        <v>0</v>
      </c>
    </row>
    <row r="18" spans="1:9" x14ac:dyDescent="0.25">
      <c r="A18" s="24" t="s">
        <v>811</v>
      </c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5" t="s">
        <v>812</v>
      </c>
      <c r="B19" s="25"/>
      <c r="C19" s="25"/>
      <c r="D19" s="25"/>
      <c r="E19" s="25"/>
      <c r="F19" s="25"/>
      <c r="G19" s="25"/>
      <c r="H19" s="25"/>
      <c r="I19" s="25"/>
    </row>
    <row r="20" spans="1:9" x14ac:dyDescent="0.25">
      <c r="A20" t="s">
        <v>813</v>
      </c>
      <c r="B20" s="105">
        <f>'Balance Sheet'!B25</f>
        <v>0</v>
      </c>
      <c r="C20" s="105">
        <f t="shared" ref="C20:I20" si="6">B23</f>
        <v>0</v>
      </c>
      <c r="D20" s="105">
        <f t="shared" si="6"/>
        <v>0</v>
      </c>
      <c r="E20" s="105">
        <f t="shared" si="6"/>
        <v>0</v>
      </c>
      <c r="F20" s="105">
        <f t="shared" si="6"/>
        <v>0</v>
      </c>
      <c r="G20" s="105">
        <f t="shared" si="6"/>
        <v>0</v>
      </c>
      <c r="H20" s="105">
        <f t="shared" si="6"/>
        <v>0</v>
      </c>
      <c r="I20" s="105">
        <f t="shared" si="6"/>
        <v>0</v>
      </c>
    </row>
    <row r="21" spans="1:9" x14ac:dyDescent="0.25">
      <c r="A21" s="86" t="s">
        <v>814</v>
      </c>
      <c r="B21" s="153"/>
      <c r="C21" s="153"/>
      <c r="D21" s="153"/>
      <c r="E21" s="153"/>
      <c r="F21" s="153"/>
      <c r="G21" s="153"/>
      <c r="H21" s="153"/>
      <c r="I21" s="153"/>
    </row>
    <row r="22" spans="1:9" x14ac:dyDescent="0.25">
      <c r="A22" s="86" t="s">
        <v>815</v>
      </c>
      <c r="B22" s="153"/>
      <c r="C22" s="153"/>
      <c r="D22" s="153"/>
      <c r="E22" s="153"/>
      <c r="F22" s="153"/>
      <c r="G22" s="153"/>
      <c r="H22" s="153"/>
      <c r="I22" s="153"/>
    </row>
    <row r="23" spans="1:9" x14ac:dyDescent="0.25">
      <c r="A23" t="s">
        <v>816</v>
      </c>
      <c r="B23" s="105">
        <f t="shared" ref="B23:I23" si="7">B20+B21+B22</f>
        <v>0</v>
      </c>
      <c r="C23" s="105">
        <f t="shared" si="7"/>
        <v>0</v>
      </c>
      <c r="D23" s="105">
        <f t="shared" si="7"/>
        <v>0</v>
      </c>
      <c r="E23" s="105">
        <f t="shared" si="7"/>
        <v>0</v>
      </c>
      <c r="F23" s="105">
        <f t="shared" si="7"/>
        <v>0</v>
      </c>
      <c r="G23" s="105">
        <f t="shared" si="7"/>
        <v>0</v>
      </c>
      <c r="H23" s="105">
        <f t="shared" si="7"/>
        <v>0</v>
      </c>
      <c r="I23" s="105">
        <f t="shared" si="7"/>
        <v>0</v>
      </c>
    </row>
    <row r="24" spans="1:9" x14ac:dyDescent="0.25">
      <c r="A24" s="25" t="s">
        <v>817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813</v>
      </c>
      <c r="B25" s="105">
        <f>'Balance Sheet'!B31</f>
        <v>0</v>
      </c>
      <c r="C25" s="105">
        <f t="shared" ref="C25:I25" si="8">B29</f>
        <v>0</v>
      </c>
      <c r="D25" s="105">
        <f t="shared" si="8"/>
        <v>0</v>
      </c>
      <c r="E25" s="105">
        <f t="shared" si="8"/>
        <v>0</v>
      </c>
      <c r="F25" s="105">
        <f t="shared" si="8"/>
        <v>0</v>
      </c>
      <c r="G25" s="105">
        <f t="shared" si="8"/>
        <v>0</v>
      </c>
      <c r="H25" s="105">
        <f t="shared" si="8"/>
        <v>0</v>
      </c>
      <c r="I25" s="105">
        <f t="shared" si="8"/>
        <v>0</v>
      </c>
    </row>
    <row r="26" spans="1:9" x14ac:dyDescent="0.25">
      <c r="A26" s="86" t="s">
        <v>818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86" t="s">
        <v>815</v>
      </c>
      <c r="B27" s="153"/>
      <c r="C27" s="153"/>
      <c r="D27" s="153"/>
      <c r="E27" s="153"/>
      <c r="F27" s="153"/>
      <c r="G27" s="153"/>
      <c r="H27" s="153"/>
      <c r="I27" s="153"/>
    </row>
    <row r="28" spans="1:9" x14ac:dyDescent="0.25">
      <c r="A28" s="86" t="s">
        <v>819</v>
      </c>
      <c r="B28" s="153"/>
      <c r="C28" s="153"/>
      <c r="D28" s="153"/>
      <c r="E28" s="153"/>
      <c r="F28" s="153"/>
      <c r="G28" s="153"/>
      <c r="H28" s="153"/>
      <c r="I28" s="153"/>
    </row>
    <row r="29" spans="1:9" x14ac:dyDescent="0.25">
      <c r="A29" t="s">
        <v>820</v>
      </c>
      <c r="B29" s="105">
        <f t="shared" ref="B29:I29" si="9">B25+B26+B27+B28</f>
        <v>0</v>
      </c>
      <c r="C29" s="105">
        <f t="shared" si="9"/>
        <v>0</v>
      </c>
      <c r="D29" s="105">
        <f t="shared" si="9"/>
        <v>0</v>
      </c>
      <c r="E29" s="105">
        <f t="shared" si="9"/>
        <v>0</v>
      </c>
      <c r="F29" s="105">
        <f t="shared" si="9"/>
        <v>0</v>
      </c>
      <c r="G29" s="105">
        <f t="shared" si="9"/>
        <v>0</v>
      </c>
      <c r="H29" s="105">
        <f t="shared" si="9"/>
        <v>0</v>
      </c>
      <c r="I29" s="105">
        <f t="shared" si="9"/>
        <v>0</v>
      </c>
    </row>
    <row r="30" spans="1:9" x14ac:dyDescent="0.25">
      <c r="A30" s="35" t="s">
        <v>821</v>
      </c>
      <c r="B30" s="160">
        <f t="shared" ref="B30:I30" si="10">B23+B29</f>
        <v>0</v>
      </c>
      <c r="C30" s="160">
        <f t="shared" si="10"/>
        <v>0</v>
      </c>
      <c r="D30" s="160">
        <f t="shared" si="10"/>
        <v>0</v>
      </c>
      <c r="E30" s="160">
        <f t="shared" si="10"/>
        <v>0</v>
      </c>
      <c r="F30" s="160">
        <f t="shared" si="10"/>
        <v>0</v>
      </c>
      <c r="G30" s="160">
        <f t="shared" si="10"/>
        <v>0</v>
      </c>
      <c r="H30" s="160">
        <f t="shared" si="10"/>
        <v>0</v>
      </c>
      <c r="I30" s="160">
        <f t="shared" si="10"/>
        <v>0</v>
      </c>
    </row>
    <row r="31" spans="1:9" x14ac:dyDescent="0.25">
      <c r="A31" s="25" t="s">
        <v>822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25">
      <c r="A32" t="s">
        <v>823</v>
      </c>
      <c r="B32" s="105">
        <f t="shared" ref="B32:I32" si="11">(B20+B23)/2</f>
        <v>0</v>
      </c>
      <c r="C32" s="105">
        <f t="shared" si="11"/>
        <v>0</v>
      </c>
      <c r="D32" s="105">
        <f t="shared" si="11"/>
        <v>0</v>
      </c>
      <c r="E32" s="105">
        <f t="shared" si="11"/>
        <v>0</v>
      </c>
      <c r="F32" s="105">
        <f t="shared" si="11"/>
        <v>0</v>
      </c>
      <c r="G32" s="105">
        <f t="shared" si="11"/>
        <v>0</v>
      </c>
      <c r="H32" s="105">
        <f t="shared" si="11"/>
        <v>0</v>
      </c>
      <c r="I32" s="105">
        <f t="shared" si="11"/>
        <v>0</v>
      </c>
    </row>
    <row r="33" spans="1:9" x14ac:dyDescent="0.25">
      <c r="A33" s="86" t="s">
        <v>824</v>
      </c>
      <c r="B33" s="185"/>
      <c r="C33" s="185"/>
      <c r="D33" s="185"/>
      <c r="E33" s="185"/>
      <c r="F33" s="185"/>
      <c r="G33" s="185"/>
      <c r="H33" s="185"/>
      <c r="I33" s="185"/>
    </row>
    <row r="34" spans="1:9" x14ac:dyDescent="0.25">
      <c r="A34" t="s">
        <v>825</v>
      </c>
      <c r="B34" s="105">
        <f t="shared" ref="B34:I34" si="12">B32*B33</f>
        <v>0</v>
      </c>
      <c r="C34" s="105">
        <f t="shared" si="12"/>
        <v>0</v>
      </c>
      <c r="D34" s="105">
        <f t="shared" si="12"/>
        <v>0</v>
      </c>
      <c r="E34" s="105">
        <f t="shared" si="12"/>
        <v>0</v>
      </c>
      <c r="F34" s="105">
        <f t="shared" si="12"/>
        <v>0</v>
      </c>
      <c r="G34" s="105">
        <f t="shared" si="12"/>
        <v>0</v>
      </c>
      <c r="H34" s="105">
        <f t="shared" si="12"/>
        <v>0</v>
      </c>
      <c r="I34" s="105">
        <f t="shared" si="12"/>
        <v>0</v>
      </c>
    </row>
    <row r="35" spans="1:9" x14ac:dyDescent="0.25">
      <c r="A35" t="s">
        <v>826</v>
      </c>
      <c r="B35" s="105">
        <f t="shared" ref="B35:I35" si="13">(B25+B29)/2</f>
        <v>0</v>
      </c>
      <c r="C35" s="105">
        <f t="shared" si="13"/>
        <v>0</v>
      </c>
      <c r="D35" s="105">
        <f t="shared" si="13"/>
        <v>0</v>
      </c>
      <c r="E35" s="105">
        <f t="shared" si="13"/>
        <v>0</v>
      </c>
      <c r="F35" s="105">
        <f t="shared" si="13"/>
        <v>0</v>
      </c>
      <c r="G35" s="105">
        <f t="shared" si="13"/>
        <v>0</v>
      </c>
      <c r="H35" s="105">
        <f t="shared" si="13"/>
        <v>0</v>
      </c>
      <c r="I35" s="105">
        <f t="shared" si="13"/>
        <v>0</v>
      </c>
    </row>
    <row r="36" spans="1:9" x14ac:dyDescent="0.25">
      <c r="A36" s="86" t="s">
        <v>827</v>
      </c>
      <c r="B36" s="185"/>
      <c r="C36" s="185"/>
      <c r="D36" s="185"/>
      <c r="E36" s="185"/>
      <c r="F36" s="185"/>
      <c r="G36" s="185"/>
      <c r="H36" s="185"/>
      <c r="I36" s="185"/>
    </row>
    <row r="37" spans="1:9" x14ac:dyDescent="0.25">
      <c r="A37" t="s">
        <v>828</v>
      </c>
      <c r="B37" s="105">
        <f t="shared" ref="B37:I37" si="14">B35*B36</f>
        <v>0</v>
      </c>
      <c r="C37" s="105">
        <f t="shared" si="14"/>
        <v>0</v>
      </c>
      <c r="D37" s="105">
        <f t="shared" si="14"/>
        <v>0</v>
      </c>
      <c r="E37" s="105">
        <f t="shared" si="14"/>
        <v>0</v>
      </c>
      <c r="F37" s="105">
        <f t="shared" si="14"/>
        <v>0</v>
      </c>
      <c r="G37" s="105">
        <f t="shared" si="14"/>
        <v>0</v>
      </c>
      <c r="H37" s="105">
        <f t="shared" si="14"/>
        <v>0</v>
      </c>
      <c r="I37" s="105">
        <f t="shared" si="14"/>
        <v>0</v>
      </c>
    </row>
    <row r="38" spans="1:9" x14ac:dyDescent="0.25">
      <c r="A38" s="35" t="s">
        <v>829</v>
      </c>
      <c r="B38" s="160">
        <f t="shared" ref="B38:I38" si="15">B34+B37</f>
        <v>0</v>
      </c>
      <c r="C38" s="160">
        <f t="shared" si="15"/>
        <v>0</v>
      </c>
      <c r="D38" s="160">
        <f t="shared" si="15"/>
        <v>0</v>
      </c>
      <c r="E38" s="160">
        <f t="shared" si="15"/>
        <v>0</v>
      </c>
      <c r="F38" s="160">
        <f t="shared" si="15"/>
        <v>0</v>
      </c>
      <c r="G38" s="160">
        <f t="shared" si="15"/>
        <v>0</v>
      </c>
      <c r="H38" s="160">
        <f t="shared" si="15"/>
        <v>0</v>
      </c>
      <c r="I38" s="160">
        <f t="shared" si="15"/>
        <v>0</v>
      </c>
    </row>
    <row r="40" spans="1:9" x14ac:dyDescent="0.25">
      <c r="A40" s="25" t="s">
        <v>830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86" t="s">
        <v>831</v>
      </c>
      <c r="B41" s="186"/>
      <c r="C41" s="186"/>
      <c r="D41" s="186"/>
      <c r="E41" s="186"/>
      <c r="F41" s="186"/>
      <c r="G41" s="186"/>
      <c r="H41" s="186"/>
      <c r="I41" s="186"/>
    </row>
    <row r="42" spans="1:9" x14ac:dyDescent="0.25">
      <c r="A42" s="186" t="s">
        <v>832</v>
      </c>
      <c r="B42" s="186"/>
      <c r="C42" s="186"/>
      <c r="D42" s="186"/>
      <c r="E42" s="186"/>
      <c r="F42" s="186"/>
      <c r="G42" s="186"/>
      <c r="H42" s="186"/>
      <c r="I42" s="186"/>
    </row>
    <row r="43" spans="1:9" x14ac:dyDescent="0.25">
      <c r="A43" s="186" t="s">
        <v>833</v>
      </c>
      <c r="B43" s="186"/>
      <c r="C43" s="186"/>
      <c r="D43" s="186"/>
      <c r="E43" s="186"/>
      <c r="F43" s="186"/>
      <c r="G43" s="186"/>
      <c r="H43" s="186"/>
      <c r="I43" s="186"/>
    </row>
    <row r="44" spans="1:9" x14ac:dyDescent="0.25">
      <c r="A44" s="186" t="s">
        <v>834</v>
      </c>
      <c r="B44" s="186"/>
      <c r="C44" s="186"/>
      <c r="D44" s="186"/>
      <c r="E44" s="186"/>
      <c r="F44" s="186"/>
      <c r="G44" s="186"/>
      <c r="H44" s="186"/>
      <c r="I44" s="186"/>
    </row>
    <row r="45" spans="1:9" x14ac:dyDescent="0.25">
      <c r="A45" s="186" t="s">
        <v>835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25">
      <c r="A46" s="186" t="s">
        <v>836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25">
      <c r="A47" s="186" t="s">
        <v>837</v>
      </c>
      <c r="B47" s="186"/>
      <c r="C47" s="186"/>
      <c r="D47" s="186"/>
      <c r="E47" s="186"/>
      <c r="F47" s="186"/>
      <c r="G47" s="186"/>
      <c r="H47" s="186"/>
      <c r="I47" s="186"/>
    </row>
  </sheetData>
  <mergeCells count="1">
    <mergeCell ref="A1: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7"/>
  <sheetViews>
    <sheetView zoomScaleNormal="100" workbookViewId="0">
      <pane ySplit="4" topLeftCell="A5" activePane="bottomLeft" state="frozen"/>
      <selection pane="bottomLeft" activeCell="J55" sqref="J55"/>
    </sheetView>
  </sheetViews>
  <sheetFormatPr defaultColWidth="8.5703125" defaultRowHeight="15" x14ac:dyDescent="0.25"/>
  <cols>
    <col min="1" max="1" width="43.85546875" customWidth="1"/>
    <col min="2" max="7" width="15.5703125" customWidth="1"/>
  </cols>
  <sheetData>
    <row r="1" spans="1:7" ht="15.75" customHeight="1" x14ac:dyDescent="0.25">
      <c r="A1" s="1" t="s">
        <v>838</v>
      </c>
      <c r="B1" s="1"/>
      <c r="C1" s="1"/>
      <c r="D1" s="1"/>
      <c r="E1" s="1"/>
      <c r="F1" s="1"/>
      <c r="G1" s="1"/>
    </row>
    <row r="2" spans="1:7" x14ac:dyDescent="0.25">
      <c r="A2" s="23" t="s">
        <v>839</v>
      </c>
      <c r="B2" s="23"/>
      <c r="C2" s="23"/>
      <c r="D2" s="23"/>
      <c r="E2" s="23"/>
      <c r="F2" s="23"/>
      <c r="G2" s="23"/>
    </row>
    <row r="3" spans="1:7" x14ac:dyDescent="0.25">
      <c r="A3" t="s">
        <v>840</v>
      </c>
      <c r="B3" s="26" t="str">
        <f>Assumptions!C4</f>
        <v>Base</v>
      </c>
      <c r="C3" s="179"/>
      <c r="D3" s="179"/>
      <c r="E3" s="179"/>
      <c r="F3" s="179"/>
      <c r="G3" s="179"/>
    </row>
    <row r="4" spans="1:7" x14ac:dyDescent="0.25">
      <c r="A4" s="41" t="s">
        <v>798</v>
      </c>
      <c r="B4" s="187" t="s">
        <v>841</v>
      </c>
      <c r="C4" s="180" t="s">
        <v>545</v>
      </c>
      <c r="D4" s="180" t="s">
        <v>546</v>
      </c>
      <c r="E4" s="180" t="s">
        <v>547</v>
      </c>
      <c r="F4" s="180" t="s">
        <v>548</v>
      </c>
      <c r="G4" s="180" t="s">
        <v>549</v>
      </c>
    </row>
    <row r="5" spans="1:7" x14ac:dyDescent="0.25">
      <c r="A5" s="24" t="s">
        <v>842</v>
      </c>
      <c r="B5" s="24"/>
      <c r="C5" s="24"/>
      <c r="D5" s="24"/>
      <c r="E5" s="24"/>
      <c r="F5" s="24"/>
      <c r="G5" s="24"/>
    </row>
    <row r="6" spans="1:7" x14ac:dyDescent="0.25">
      <c r="A6" t="s">
        <v>156</v>
      </c>
      <c r="B6" s="174">
        <f>'Income Statement'!D5</f>
        <v>0</v>
      </c>
      <c r="C6">
        <f>B6*(1+Assumptions!E23)</f>
        <v>0</v>
      </c>
      <c r="D6">
        <f>C6*(1+Assumptions!F32)</f>
        <v>0</v>
      </c>
      <c r="E6">
        <f>D6*(1+Assumptions!G32)</f>
        <v>0</v>
      </c>
      <c r="F6">
        <f>E6*(1+Assumptions!H32)</f>
        <v>0</v>
      </c>
      <c r="G6">
        <f>F6*(1+Assumptions!I32)</f>
        <v>0</v>
      </c>
    </row>
    <row r="7" spans="1:7" x14ac:dyDescent="0.25">
      <c r="A7" t="s">
        <v>698</v>
      </c>
      <c r="C7" t="str">
        <f>IF(B6=0,"-",C6/B6-1)</f>
        <v>-</v>
      </c>
      <c r="D7" t="str">
        <f>IF(C6=0,"-",D6/C6-1)</f>
        <v>-</v>
      </c>
      <c r="E7" t="str">
        <f>IF(D6=0,"-",E6/D6-1)</f>
        <v>-</v>
      </c>
      <c r="F7" t="str">
        <f>IF(E6=0,"-",F6/E6-1)</f>
        <v>-</v>
      </c>
      <c r="G7" t="str">
        <f>IF(F6=0,"-",G6/F6-1)</f>
        <v>-</v>
      </c>
    </row>
    <row r="8" spans="1:7" x14ac:dyDescent="0.25">
      <c r="A8" t="s">
        <v>158</v>
      </c>
      <c r="B8" s="174">
        <f>'Income Statement'!D8</f>
        <v>0</v>
      </c>
      <c r="C8">
        <f>C6*(1-Assumptions!E24)</f>
        <v>0</v>
      </c>
      <c r="D8">
        <f>D6*(1-Assumptions!F33)</f>
        <v>0</v>
      </c>
      <c r="E8">
        <f>E6*(1-Assumptions!G33)</f>
        <v>0</v>
      </c>
      <c r="F8">
        <f>F6*(1-Assumptions!H33)</f>
        <v>0</v>
      </c>
      <c r="G8">
        <f>G6*(1-Assumptions!I33)</f>
        <v>0</v>
      </c>
    </row>
    <row r="9" spans="1:7" x14ac:dyDescent="0.25">
      <c r="A9" s="41" t="s">
        <v>608</v>
      </c>
      <c r="B9" s="188">
        <f>'Income Statement'!D9</f>
        <v>0</v>
      </c>
      <c r="C9" s="41">
        <f>C6-C8</f>
        <v>0</v>
      </c>
      <c r="D9" s="41">
        <f>D6-D8</f>
        <v>0</v>
      </c>
      <c r="E9" s="41">
        <f>E6-E8</f>
        <v>0</v>
      </c>
      <c r="F9" s="41">
        <f>F6-F8</f>
        <v>0</v>
      </c>
      <c r="G9" s="41">
        <f>G6-G8</f>
        <v>0</v>
      </c>
    </row>
    <row r="10" spans="1:7" x14ac:dyDescent="0.25">
      <c r="A10" t="s">
        <v>702</v>
      </c>
      <c r="B10" t="str">
        <f t="shared" ref="B10:C10" si="0">IF(B6=0,"-",B9/B6)</f>
        <v>-</v>
      </c>
      <c r="C10" t="str">
        <f t="shared" si="0"/>
        <v>-</v>
      </c>
      <c r="D10" t="str">
        <f>IF(D6=0,"-",D9/D6)</f>
        <v>-</v>
      </c>
      <c r="E10" t="str">
        <f>IF(E6=0,"-",E9/E6)</f>
        <v>-</v>
      </c>
      <c r="F10" t="str">
        <f>IF(F6=0,"-",F9/F6)</f>
        <v>-</v>
      </c>
      <c r="G10" t="str">
        <f>IF(G6=0,"-",G9/G6)</f>
        <v>-</v>
      </c>
    </row>
    <row r="11" spans="1:7" x14ac:dyDescent="0.25">
      <c r="A11" t="s">
        <v>843</v>
      </c>
      <c r="B11" s="174">
        <f>'Income Statement'!D12</f>
        <v>0</v>
      </c>
      <c r="C11" s="105">
        <f>IF(B6=0,B11,C6*(B11/B6))</f>
        <v>0</v>
      </c>
      <c r="D11" s="105">
        <f>IF(C6=0,C11,D6*(C11/C6))</f>
        <v>0</v>
      </c>
      <c r="E11" s="105">
        <f>IF(D6=0,D11,E6*(D11/D6))</f>
        <v>0</v>
      </c>
      <c r="F11" s="105">
        <f>IF(E6=0,E11,F6*(E11/E6))</f>
        <v>0</v>
      </c>
      <c r="G11" s="105">
        <f>IF(F6=0,F11,G6*(F11/F6))</f>
        <v>0</v>
      </c>
    </row>
    <row r="12" spans="1:7" x14ac:dyDescent="0.25">
      <c r="A12" t="s">
        <v>164</v>
      </c>
      <c r="B12" s="174">
        <f>'Income Statement'!D13</f>
        <v>0</v>
      </c>
      <c r="C12" s="105">
        <f>IF(B6=0,B12,C6*(B12/B6))</f>
        <v>0</v>
      </c>
      <c r="D12" s="105">
        <f>IF(C6=0,C12,D6*(C12/C6))</f>
        <v>0</v>
      </c>
      <c r="E12" s="105">
        <f>IF(D6=0,D12,E6*(D12/D6))</f>
        <v>0</v>
      </c>
      <c r="F12" s="105">
        <f>IF(E6=0,E12,F6*(E12/E6))</f>
        <v>0</v>
      </c>
      <c r="G12" s="105">
        <f>IF(F6=0,F12,G6*(F12/F6))</f>
        <v>0</v>
      </c>
    </row>
    <row r="13" spans="1:7" x14ac:dyDescent="0.25">
      <c r="A13" t="s">
        <v>166</v>
      </c>
      <c r="B13" s="174">
        <f>'Income Statement'!D14</f>
        <v>0</v>
      </c>
      <c r="C13" s="105">
        <f>IF(B6=0,B13,C6*(B13/B6))</f>
        <v>0</v>
      </c>
      <c r="D13" s="105">
        <f>IF(C6=0,C13,D6*(C13/C6))</f>
        <v>0</v>
      </c>
      <c r="E13" s="105">
        <f>IF(D6=0,D13,E6*(D13/D6))</f>
        <v>0</v>
      </c>
      <c r="F13" s="105">
        <f>IF(E6=0,E13,F6*(E13/E6))</f>
        <v>0</v>
      </c>
      <c r="G13" s="105">
        <f>IF(F6=0,F13,G6*(F13/F6))</f>
        <v>0</v>
      </c>
    </row>
    <row r="14" spans="1:7" x14ac:dyDescent="0.25">
      <c r="A14" s="41" t="s">
        <v>844</v>
      </c>
      <c r="B14" s="41">
        <f t="shared" ref="B14:C14" si="1">SUM(B11:B13)</f>
        <v>0</v>
      </c>
      <c r="C14" s="41">
        <f t="shared" si="1"/>
        <v>0</v>
      </c>
      <c r="D14" s="41">
        <f>SUM(D11:D13)</f>
        <v>0</v>
      </c>
      <c r="E14" s="41">
        <f>SUM(E11:E13)</f>
        <v>0</v>
      </c>
      <c r="F14" s="41">
        <f>SUM(F11:F13)</f>
        <v>0</v>
      </c>
      <c r="G14" s="41">
        <f>SUM(G11:G13)</f>
        <v>0</v>
      </c>
    </row>
    <row r="15" spans="1:7" x14ac:dyDescent="0.25">
      <c r="A15" s="181" t="s">
        <v>615</v>
      </c>
      <c r="B15" s="189">
        <f>'Income Statement'!D16</f>
        <v>0</v>
      </c>
      <c r="C15" s="181">
        <f>C6*Assumptions!E25</f>
        <v>0</v>
      </c>
      <c r="D15" s="181">
        <f>D6*Assumptions!F34</f>
        <v>0</v>
      </c>
      <c r="E15" s="181">
        <f>E6*Assumptions!G34</f>
        <v>0</v>
      </c>
      <c r="F15" s="181">
        <f>F6*Assumptions!H34</f>
        <v>0</v>
      </c>
      <c r="G15" s="181">
        <f>G6*Assumptions!I34</f>
        <v>0</v>
      </c>
    </row>
    <row r="16" spans="1:7" x14ac:dyDescent="0.25">
      <c r="A16" t="s">
        <v>709</v>
      </c>
      <c r="B16" t="str">
        <f t="shared" ref="B16:C16" si="2">IF(B6=0,"-",B15/B6)</f>
        <v>-</v>
      </c>
      <c r="C16" t="str">
        <f t="shared" si="2"/>
        <v>-</v>
      </c>
      <c r="D16" t="str">
        <f>IF(D6=0,"-",D15/D6)</f>
        <v>-</v>
      </c>
      <c r="E16" t="str">
        <f>IF(E6=0,"-",E15/E6)</f>
        <v>-</v>
      </c>
      <c r="F16" t="str">
        <f>IF(F6=0,"-",F15/F6)</f>
        <v>-</v>
      </c>
      <c r="G16" t="str">
        <f>IF(G6=0,"-",G15/G6)</f>
        <v>-</v>
      </c>
    </row>
    <row r="17" spans="1:7" x14ac:dyDescent="0.25">
      <c r="A17" s="41" t="s">
        <v>612</v>
      </c>
      <c r="B17" s="188">
        <f>'Income Statement'!D18</f>
        <v>0</v>
      </c>
      <c r="C17" s="41">
        <f>C15+C13</f>
        <v>0</v>
      </c>
      <c r="D17" s="155">
        <f>D15+D13</f>
        <v>0</v>
      </c>
      <c r="E17" s="155">
        <f>E15+E13</f>
        <v>0</v>
      </c>
      <c r="F17" s="155">
        <f>F15+F13</f>
        <v>0</v>
      </c>
      <c r="G17" s="155">
        <f>G15+G13</f>
        <v>0</v>
      </c>
    </row>
    <row r="18" spans="1:7" x14ac:dyDescent="0.25">
      <c r="A18" t="s">
        <v>710</v>
      </c>
      <c r="B18" t="str">
        <f t="shared" ref="B18:C18" si="3">IF(B6=0,"-",B17/B6)</f>
        <v>-</v>
      </c>
      <c r="C18" t="str">
        <f t="shared" si="3"/>
        <v>-</v>
      </c>
      <c r="D18" t="str">
        <f>IF(D6=0,"-",D17/D6)</f>
        <v>-</v>
      </c>
      <c r="E18" t="str">
        <f>IF(E6=0,"-",E17/E6)</f>
        <v>-</v>
      </c>
      <c r="F18" t="str">
        <f>IF(F6=0,"-",F17/F6)</f>
        <v>-</v>
      </c>
      <c r="G18" t="str">
        <f>IF(G6=0,"-",G17/G6)</f>
        <v>-</v>
      </c>
    </row>
    <row r="19" spans="1:7" x14ac:dyDescent="0.25">
      <c r="A19" t="s">
        <v>169</v>
      </c>
      <c r="B19" s="174">
        <f>'Income Statement'!D21</f>
        <v>0</v>
      </c>
      <c r="C19" s="105">
        <f>'Income Statement'!E21</f>
        <v>0</v>
      </c>
      <c r="D19" s="105">
        <f>'Income Statement'!F21</f>
        <v>0</v>
      </c>
      <c r="E19" s="105">
        <f>'Income Statement'!G21</f>
        <v>0</v>
      </c>
      <c r="F19" s="105">
        <f>'Income Statement'!H21</f>
        <v>0</v>
      </c>
      <c r="G19" s="105">
        <f>'Income Statement'!I21</f>
        <v>0</v>
      </c>
    </row>
    <row r="20" spans="1:7" x14ac:dyDescent="0.25">
      <c r="A20" t="s">
        <v>845</v>
      </c>
      <c r="B20" s="174">
        <f>'Income Statement'!D22</f>
        <v>0</v>
      </c>
      <c r="C20" s="105">
        <f>'Income Statement'!E22</f>
        <v>0</v>
      </c>
      <c r="D20" s="105">
        <f>'Income Statement'!F22</f>
        <v>0</v>
      </c>
      <c r="E20" s="105">
        <f>'Income Statement'!G22</f>
        <v>0</v>
      </c>
      <c r="F20" s="105">
        <f>'Income Statement'!H22</f>
        <v>0</v>
      </c>
      <c r="G20" s="105">
        <f>'Income Statement'!I22</f>
        <v>0</v>
      </c>
    </row>
    <row r="21" spans="1:7" x14ac:dyDescent="0.25">
      <c r="A21" s="41" t="s">
        <v>846</v>
      </c>
      <c r="B21" s="188">
        <f>'Income Statement'!D24</f>
        <v>0</v>
      </c>
      <c r="C21" s="41">
        <f>C15-C19+C20</f>
        <v>0</v>
      </c>
      <c r="D21" s="155">
        <f>D15-D19+D20</f>
        <v>0</v>
      </c>
      <c r="E21" s="155">
        <f>E15-E19+E20</f>
        <v>0</v>
      </c>
      <c r="F21" s="155">
        <f>F15-F19+F20</f>
        <v>0</v>
      </c>
      <c r="G21" s="155">
        <f>G15-G19+G20</f>
        <v>0</v>
      </c>
    </row>
    <row r="22" spans="1:7" x14ac:dyDescent="0.25">
      <c r="A22" t="s">
        <v>847</v>
      </c>
      <c r="B22" s="174">
        <f>'Income Statement'!D26</f>
        <v>0</v>
      </c>
      <c r="C22">
        <f>C21*Assumptions!E10</f>
        <v>0</v>
      </c>
      <c r="D22">
        <f>D21*Assumptions!I10</f>
        <v>0</v>
      </c>
      <c r="E22">
        <f>E21*Assumptions!I10</f>
        <v>0</v>
      </c>
      <c r="F22">
        <f>F21*Assumptions!I10</f>
        <v>0</v>
      </c>
      <c r="G22">
        <f>G21*Assumptions!I10</f>
        <v>0</v>
      </c>
    </row>
    <row r="23" spans="1:7" x14ac:dyDescent="0.25">
      <c r="A23" s="35" t="s">
        <v>718</v>
      </c>
      <c r="B23" s="190">
        <f>'Income Statement'!D27</f>
        <v>0</v>
      </c>
      <c r="C23" s="35">
        <f>C21-C22</f>
        <v>0</v>
      </c>
      <c r="D23" s="160">
        <f>D21-D22</f>
        <v>0</v>
      </c>
      <c r="E23" s="160">
        <f>E21-E22</f>
        <v>0</v>
      </c>
      <c r="F23" s="160">
        <f>F21-F22</f>
        <v>0</v>
      </c>
      <c r="G23" s="160">
        <f>G21-G22</f>
        <v>0</v>
      </c>
    </row>
    <row r="24" spans="1:7" x14ac:dyDescent="0.25">
      <c r="A24" t="s">
        <v>719</v>
      </c>
      <c r="B24" t="str">
        <f t="shared" ref="B24:C24" si="4">IF(B6=0,"-",B23/B6)</f>
        <v>-</v>
      </c>
      <c r="C24" t="str">
        <f t="shared" si="4"/>
        <v>-</v>
      </c>
      <c r="D24" t="str">
        <f>IF(D6=0,"-",D23/D6)</f>
        <v>-</v>
      </c>
      <c r="E24" t="str">
        <f>IF(E6=0,"-",E23/E6)</f>
        <v>-</v>
      </c>
      <c r="F24" t="str">
        <f>IF(F6=0,"-",F23/F6)</f>
        <v>-</v>
      </c>
      <c r="G24" t="str">
        <f>IF(G6=0,"-",G23/G6)</f>
        <v>-</v>
      </c>
    </row>
    <row r="26" spans="1:7" x14ac:dyDescent="0.25">
      <c r="A26" s="24" t="s">
        <v>848</v>
      </c>
      <c r="B26" s="24"/>
      <c r="C26" s="24"/>
      <c r="D26" s="24">
        <f t="shared" ref="D26:G27" si="5">D6</f>
        <v>0</v>
      </c>
      <c r="E26" s="24">
        <f t="shared" si="5"/>
        <v>0</v>
      </c>
      <c r="F26" s="24">
        <f t="shared" si="5"/>
        <v>0</v>
      </c>
      <c r="G26" s="24">
        <f t="shared" si="5"/>
        <v>0</v>
      </c>
    </row>
    <row r="27" spans="1:7" x14ac:dyDescent="0.25">
      <c r="A27" s="39" t="s">
        <v>849</v>
      </c>
      <c r="B27" s="191">
        <f t="shared" ref="B27:C28" si="6">B6</f>
        <v>0</v>
      </c>
      <c r="C27" s="191">
        <f t="shared" si="6"/>
        <v>0</v>
      </c>
      <c r="D27" s="191" t="str">
        <f t="shared" si="5"/>
        <v>-</v>
      </c>
      <c r="E27" s="191" t="str">
        <f t="shared" si="5"/>
        <v>-</v>
      </c>
      <c r="F27" s="191" t="str">
        <f t="shared" si="5"/>
        <v>-</v>
      </c>
      <c r="G27" s="191" t="str">
        <f t="shared" si="5"/>
        <v>-</v>
      </c>
    </row>
    <row r="28" spans="1:7" x14ac:dyDescent="0.25">
      <c r="A28" t="s">
        <v>850</v>
      </c>
      <c r="B28" s="154">
        <f t="shared" si="6"/>
        <v>0</v>
      </c>
      <c r="C28" s="154" t="str">
        <f t="shared" si="6"/>
        <v>-</v>
      </c>
      <c r="D28" s="154">
        <f t="shared" ref="D28:G29" si="7">D9</f>
        <v>0</v>
      </c>
      <c r="E28" s="154">
        <f t="shared" si="7"/>
        <v>0</v>
      </c>
      <c r="F28" s="154">
        <f t="shared" si="7"/>
        <v>0</v>
      </c>
      <c r="G28" s="154">
        <f t="shared" si="7"/>
        <v>0</v>
      </c>
    </row>
    <row r="29" spans="1:7" x14ac:dyDescent="0.25">
      <c r="A29" s="39" t="s">
        <v>851</v>
      </c>
      <c r="B29" s="191">
        <f t="shared" ref="B29:C30" si="8">B9</f>
        <v>0</v>
      </c>
      <c r="C29" s="191">
        <f t="shared" si="8"/>
        <v>0</v>
      </c>
      <c r="D29" s="191" t="str">
        <f t="shared" si="7"/>
        <v>-</v>
      </c>
      <c r="E29" s="191" t="str">
        <f t="shared" si="7"/>
        <v>-</v>
      </c>
      <c r="F29" s="191" t="str">
        <f t="shared" si="7"/>
        <v>-</v>
      </c>
      <c r="G29" s="191" t="str">
        <f t="shared" si="7"/>
        <v>-</v>
      </c>
    </row>
    <row r="30" spans="1:7" x14ac:dyDescent="0.25">
      <c r="A30" t="s">
        <v>476</v>
      </c>
      <c r="B30" s="154" t="str">
        <f t="shared" si="8"/>
        <v>-</v>
      </c>
      <c r="C30" s="154" t="str">
        <f t="shared" si="8"/>
        <v>-</v>
      </c>
      <c r="D30" s="154">
        <f t="shared" ref="D30:G31" si="9">D17</f>
        <v>0</v>
      </c>
      <c r="E30" s="154">
        <f t="shared" si="9"/>
        <v>0</v>
      </c>
      <c r="F30" s="154">
        <f t="shared" si="9"/>
        <v>0</v>
      </c>
      <c r="G30" s="154">
        <f t="shared" si="9"/>
        <v>0</v>
      </c>
    </row>
    <row r="31" spans="1:7" x14ac:dyDescent="0.25">
      <c r="A31" s="39" t="s">
        <v>852</v>
      </c>
      <c r="B31" s="191">
        <f t="shared" ref="B31:C32" si="10">B17</f>
        <v>0</v>
      </c>
      <c r="C31" s="191">
        <f t="shared" si="10"/>
        <v>0</v>
      </c>
      <c r="D31" s="191" t="str">
        <f t="shared" si="9"/>
        <v>-</v>
      </c>
      <c r="E31" s="191" t="str">
        <f t="shared" si="9"/>
        <v>-</v>
      </c>
      <c r="F31" s="191" t="str">
        <f t="shared" si="9"/>
        <v>-</v>
      </c>
      <c r="G31" s="191" t="str">
        <f t="shared" si="9"/>
        <v>-</v>
      </c>
    </row>
    <row r="32" spans="1:7" x14ac:dyDescent="0.25">
      <c r="A32" t="s">
        <v>483</v>
      </c>
      <c r="B32" s="154" t="str">
        <f t="shared" si="10"/>
        <v>-</v>
      </c>
      <c r="C32" s="154" t="str">
        <f t="shared" si="10"/>
        <v>-</v>
      </c>
      <c r="D32" s="154">
        <f t="shared" ref="D32:G33" si="11">D23</f>
        <v>0</v>
      </c>
      <c r="E32" s="154">
        <f t="shared" si="11"/>
        <v>0</v>
      </c>
      <c r="F32" s="154">
        <f t="shared" si="11"/>
        <v>0</v>
      </c>
      <c r="G32" s="154">
        <f t="shared" si="11"/>
        <v>0</v>
      </c>
    </row>
    <row r="33" spans="1:7" x14ac:dyDescent="0.25">
      <c r="A33" s="39" t="s">
        <v>853</v>
      </c>
      <c r="B33" s="191">
        <f t="shared" ref="B33:C34" si="12">B23</f>
        <v>0</v>
      </c>
      <c r="C33" s="191">
        <f t="shared" si="12"/>
        <v>0</v>
      </c>
      <c r="D33" s="191" t="str">
        <f t="shared" si="11"/>
        <v>-</v>
      </c>
      <c r="E33" s="191" t="str">
        <f t="shared" si="11"/>
        <v>-</v>
      </c>
      <c r="F33" s="191" t="str">
        <f t="shared" si="11"/>
        <v>-</v>
      </c>
      <c r="G33" s="191" t="str">
        <f t="shared" si="11"/>
        <v>-</v>
      </c>
    </row>
    <row r="34" spans="1:7" x14ac:dyDescent="0.25">
      <c r="A34" t="s">
        <v>487</v>
      </c>
      <c r="B34" s="154" t="str">
        <f t="shared" si="12"/>
        <v>-</v>
      </c>
      <c r="C34" s="154" t="str">
        <f t="shared" si="12"/>
        <v>-</v>
      </c>
      <c r="D34" s="154">
        <f>D17*(1-Assumptions!I10)-D6*Assumptions!F35</f>
        <v>0</v>
      </c>
      <c r="E34" s="154">
        <f>E17*(1-Assumptions!I10)-E6*Assumptions!G35</f>
        <v>0</v>
      </c>
      <c r="F34" s="154">
        <f>F17*(1-Assumptions!I10)-F6*Assumptions!H35</f>
        <v>0</v>
      </c>
      <c r="G34" s="154">
        <f>G17*(1-Assumptions!I10)-G6*Assumptions!I35</f>
        <v>0</v>
      </c>
    </row>
    <row r="35" spans="1:7" x14ac:dyDescent="0.25">
      <c r="A35" s="39" t="s">
        <v>854</v>
      </c>
      <c r="B35" s="191">
        <f>B17*(1-Assumptions!D10)-B6*Assumptions!D26</f>
        <v>0</v>
      </c>
      <c r="C35" s="191">
        <f>C17*(1-Assumptions!E10)-C6*Assumptions!E26</f>
        <v>0</v>
      </c>
      <c r="D35" s="191">
        <f>D6*Assumptions!F35</f>
        <v>0</v>
      </c>
      <c r="E35" s="191">
        <f>E6*Assumptions!G35</f>
        <v>0</v>
      </c>
      <c r="F35" s="191">
        <f>F6*Assumptions!H35</f>
        <v>0</v>
      </c>
      <c r="G35" s="191">
        <f>G6*Assumptions!I35</f>
        <v>0</v>
      </c>
    </row>
    <row r="36" spans="1:7" x14ac:dyDescent="0.25">
      <c r="A36" t="s">
        <v>855</v>
      </c>
      <c r="B36" s="105">
        <f>B6*Assumptions!D26</f>
        <v>0</v>
      </c>
      <c r="C36" s="105">
        <f>C6*Assumptions!E26</f>
        <v>0</v>
      </c>
      <c r="D36" s="105">
        <f>D6*Assumptions!B35</f>
        <v>0</v>
      </c>
      <c r="E36" s="105">
        <f>E6*Assumptions!C35</f>
        <v>0</v>
      </c>
      <c r="F36" s="105">
        <f>F6*Assumptions!D35</f>
        <v>0</v>
      </c>
      <c r="G36" s="105">
        <f>G6*Assumptions!E35</f>
        <v>0</v>
      </c>
    </row>
    <row r="38" spans="1:7" x14ac:dyDescent="0.25">
      <c r="A38" s="42" t="s">
        <v>856</v>
      </c>
      <c r="B38" s="42"/>
      <c r="C38" s="42"/>
      <c r="D38" s="42"/>
      <c r="E38" s="42"/>
      <c r="F38" s="42"/>
      <c r="G38" s="42"/>
    </row>
    <row r="39" spans="1:7" x14ac:dyDescent="0.25">
      <c r="A39" t="s">
        <v>574</v>
      </c>
      <c r="B39" s="192">
        <f>Assumptions!E27</f>
        <v>45</v>
      </c>
      <c r="C39" s="192">
        <f>B39</f>
        <v>45</v>
      </c>
      <c r="D39" s="192">
        <f>B39</f>
        <v>45</v>
      </c>
      <c r="E39" s="192">
        <f>B39</f>
        <v>45</v>
      </c>
      <c r="F39" s="192">
        <f>B39</f>
        <v>45</v>
      </c>
      <c r="G39" s="192">
        <f>B39</f>
        <v>45</v>
      </c>
    </row>
    <row r="40" spans="1:7" x14ac:dyDescent="0.25">
      <c r="A40" t="s">
        <v>576</v>
      </c>
      <c r="B40" s="192">
        <f>Assumptions!E28</f>
        <v>40</v>
      </c>
      <c r="C40" s="192">
        <f>B40</f>
        <v>40</v>
      </c>
      <c r="D40" s="192">
        <f>B40</f>
        <v>40</v>
      </c>
      <c r="E40" s="192">
        <f>B40</f>
        <v>40</v>
      </c>
      <c r="F40" s="192">
        <f>B40</f>
        <v>40</v>
      </c>
      <c r="G40" s="192">
        <f>B40</f>
        <v>40</v>
      </c>
    </row>
    <row r="41" spans="1:7" x14ac:dyDescent="0.25">
      <c r="A41" t="s">
        <v>857</v>
      </c>
      <c r="B41" s="193">
        <v>45</v>
      </c>
      <c r="C41" s="193">
        <f>B41</f>
        <v>45</v>
      </c>
      <c r="D41" s="193">
        <f>B41</f>
        <v>45</v>
      </c>
      <c r="E41" s="193">
        <f>B41</f>
        <v>45</v>
      </c>
      <c r="F41" s="193">
        <f>B41</f>
        <v>45</v>
      </c>
      <c r="G41" s="193">
        <f>B41</f>
        <v>45</v>
      </c>
    </row>
    <row r="42" spans="1:7" x14ac:dyDescent="0.25">
      <c r="A42" t="s">
        <v>858</v>
      </c>
      <c r="B42" s="105">
        <f t="shared" ref="B42:G42" si="13">B6*B39/365</f>
        <v>0</v>
      </c>
      <c r="C42" s="105">
        <f t="shared" si="13"/>
        <v>0</v>
      </c>
      <c r="D42" s="105">
        <f t="shared" si="13"/>
        <v>0</v>
      </c>
      <c r="E42" s="105">
        <f t="shared" si="13"/>
        <v>0</v>
      </c>
      <c r="F42" s="105">
        <f t="shared" si="13"/>
        <v>0</v>
      </c>
      <c r="G42" s="105">
        <f t="shared" si="13"/>
        <v>0</v>
      </c>
    </row>
    <row r="43" spans="1:7" x14ac:dyDescent="0.25">
      <c r="A43" t="s">
        <v>859</v>
      </c>
      <c r="B43" s="105">
        <f t="shared" ref="B43:G43" si="14">B8*B40/365</f>
        <v>0</v>
      </c>
      <c r="C43" s="105">
        <f t="shared" si="14"/>
        <v>0</v>
      </c>
      <c r="D43" s="105">
        <f t="shared" si="14"/>
        <v>0</v>
      </c>
      <c r="E43" s="105">
        <f t="shared" si="14"/>
        <v>0</v>
      </c>
      <c r="F43" s="105">
        <f t="shared" si="14"/>
        <v>0</v>
      </c>
      <c r="G43" s="105">
        <f t="shared" si="14"/>
        <v>0</v>
      </c>
    </row>
    <row r="44" spans="1:7" x14ac:dyDescent="0.25">
      <c r="A44" t="s">
        <v>860</v>
      </c>
      <c r="B44" s="105">
        <f t="shared" ref="B44:G44" si="15">B8*B41/365</f>
        <v>0</v>
      </c>
      <c r="C44" s="105">
        <f t="shared" si="15"/>
        <v>0</v>
      </c>
      <c r="D44" s="105">
        <f t="shared" si="15"/>
        <v>0</v>
      </c>
      <c r="E44" s="105">
        <f t="shared" si="15"/>
        <v>0</v>
      </c>
      <c r="F44" s="105">
        <f t="shared" si="15"/>
        <v>0</v>
      </c>
      <c r="G44" s="105">
        <f t="shared" si="15"/>
        <v>0</v>
      </c>
    </row>
    <row r="45" spans="1:7" x14ac:dyDescent="0.25">
      <c r="A45" t="s">
        <v>861</v>
      </c>
      <c r="B45" s="105">
        <f t="shared" ref="B45:G45" si="16">B42+B44-B43</f>
        <v>0</v>
      </c>
      <c r="C45" s="105">
        <f t="shared" si="16"/>
        <v>0</v>
      </c>
      <c r="D45" s="105">
        <f t="shared" si="16"/>
        <v>0</v>
      </c>
      <c r="E45" s="105">
        <f t="shared" si="16"/>
        <v>0</v>
      </c>
      <c r="F45" s="105">
        <f t="shared" si="16"/>
        <v>0</v>
      </c>
      <c r="G45" s="105">
        <f t="shared" si="16"/>
        <v>0</v>
      </c>
    </row>
    <row r="47" spans="1:7" x14ac:dyDescent="0.25">
      <c r="A47" s="186" t="s">
        <v>862</v>
      </c>
      <c r="B47" s="186"/>
      <c r="C47" s="186"/>
      <c r="D47" s="186"/>
      <c r="E47" s="186"/>
      <c r="F47" s="186"/>
      <c r="G47" s="18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README</vt:lpstr>
      <vt:lpstr>Instructions</vt:lpstr>
      <vt:lpstr>Assumptions</vt:lpstr>
      <vt:lpstr>Dashboard</vt:lpstr>
      <vt:lpstr>Income Statement</vt:lpstr>
      <vt:lpstr>Balance Sheet</vt:lpstr>
      <vt:lpstr>Cash Flow Statement</vt:lpstr>
      <vt:lpstr>PP&amp;E &amp; Debt Schedule</vt:lpstr>
      <vt:lpstr>Pro Forma</vt:lpstr>
      <vt:lpstr>Scenario Analysis</vt:lpstr>
      <vt:lpstr>Variance &amp; Bridge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Eswin Ramirez</dc:creator>
  <dc:description/>
  <cp:lastModifiedBy>Eswin Ramirez</cp:lastModifiedBy>
  <cp:revision>1</cp:revision>
  <dcterms:created xsi:type="dcterms:W3CDTF">2026-03-10T15:29:41Z</dcterms:created>
  <dcterms:modified xsi:type="dcterms:W3CDTF">2026-03-13T19:03:48Z</dcterms:modified>
  <dc:language>en-US</dc:language>
</cp:coreProperties>
</file>